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drawings/vmlDrawing1.vml" ContentType="application/vnd.openxmlformats-officedocument.vmlDrawing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5831"/>
  <workbookPr defaultThemeVersion="153222"/>
  <bookViews>
    <workbookView xWindow="5580" yWindow="1605" windowWidth="18810" windowHeight="13710" activeTab="0"/>
  </bookViews>
  <sheets>
    <sheet name="Sheet1" sheetId="1" r:id="rId2"/>
    <sheet name="Sheet2" sheetId="2" r:id="rId3"/>
    <sheet name="Sheet3" sheetId="3" r:id="rId4"/>
  </sheets>
  <externalReferences>
    <externalReference r:id="rId1"/>
  </externalReferences>
  <definedNames>
    <definedName name="上一行" localSheetId="0">Sheet1!A1048576</definedName>
  </definedNames>
  <calcPr calcId="191029"/>
</workbook>
</file>

<file path=xl/comments1.xml><?xml version="1.0" encoding="utf-8"?>
<comments xmlns="http://schemas.openxmlformats.org/spreadsheetml/2006/main">
  <authors>
    <author>chenjie</author>
  </authors>
  <commentList>
    <comment ref="L6" authorId="0">
      <text>
        <r>
          <rPr>
            <b/>
            <sz val="9"/>
            <rFont val="宋体"/>
            <charset val="134"/>
          </rPr>
          <t xml:space="preserve">chenjie: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</commentList>
</comments>
</file>

<file path=xl/sharedStrings.xml><?xml version="1.0" encoding="utf-8"?>
<sst xmlns="http://schemas.openxmlformats.org/spreadsheetml/2006/main" uniqueCount="138" count="138">
  <si>
    <t>固定资产—机器设备评估明细表</t>
  </si>
  <si>
    <t>金额单位：人民币元</t>
  </si>
  <si>
    <t>序号</t>
  </si>
  <si>
    <t>设备名称</t>
  </si>
  <si>
    <t>规格型号</t>
  </si>
  <si>
    <t>计量单位</t>
  </si>
  <si>
    <t>数量</t>
  </si>
  <si>
    <t>账面价值</t>
  </si>
  <si>
    <t>评估价值</t>
  </si>
  <si>
    <r>
      <t>增值率</t>
    </r>
    <r>
      <rPr>
        <sz val="10"/>
        <rFont val="Times New Roman"/>
      </rPr>
      <t>%</t>
    </r>
  </si>
  <si>
    <t>备注</t>
  </si>
  <si>
    <t>原值</t>
  </si>
  <si>
    <t>净值</t>
  </si>
  <si>
    <t>净值单价</t>
  </si>
  <si>
    <t>总净值</t>
  </si>
  <si>
    <t>水底吸污机</t>
  </si>
  <si>
    <t>AP350</t>
  </si>
  <si>
    <t>个</t>
  </si>
  <si>
    <t>电动搅拌棒</t>
  </si>
  <si>
    <t>MDH2000 50/60HZ</t>
  </si>
  <si>
    <t>吸尘器</t>
  </si>
  <si>
    <r>
      <rPr>
        <charset val="134"/>
        <sz val="10"/>
        <rFont val="宋体"/>
      </rPr>
      <t>力奇</t>
    </r>
    <r>
      <rPr>
        <sz val="10"/>
        <rFont val="Times New Roman"/>
      </rPr>
      <t>GD930</t>
    </r>
  </si>
  <si>
    <t>笔记本电脑</t>
  </si>
  <si>
    <t>商用瓜果榨汁机</t>
  </si>
  <si>
    <t>手提式吸尘器</t>
  </si>
  <si>
    <t>凯驰T12-1</t>
  </si>
  <si>
    <t>高压清洗机</t>
  </si>
  <si>
    <t>凯驰HD5/11CCPlus</t>
  </si>
  <si>
    <t>高泡地毯机
（配电子打泡箱）</t>
  </si>
  <si>
    <t>派盾PD-170</t>
  </si>
  <si>
    <t>派盾PD-210</t>
  </si>
  <si>
    <t>雀巢胶囊机</t>
  </si>
  <si>
    <t>PixieC60</t>
  </si>
  <si>
    <t>家用洗衣机</t>
  </si>
  <si>
    <t>DG-F75366BG7.5kg</t>
  </si>
  <si>
    <t>重型真空清洗机
（大尺寸）</t>
  </si>
  <si>
    <t>CV66-2</t>
  </si>
  <si>
    <t>德国凯驰HD5/11CCPlus</t>
  </si>
  <si>
    <t>水龟</t>
  </si>
  <si>
    <t>亨沃SharkVac</t>
  </si>
  <si>
    <t>擦鞋器</t>
  </si>
  <si>
    <t>型号：JL-K</t>
  </si>
  <si>
    <t xml:space="preserve">躺椅FL-1221</t>
  </si>
  <si>
    <t>2030*780*250</t>
  </si>
  <si>
    <t>双人位沙发</t>
  </si>
  <si>
    <t>2400*700*810</t>
  </si>
  <si>
    <t>咖啡椅</t>
  </si>
  <si>
    <t>700*660*810</t>
  </si>
  <si>
    <t>座椅</t>
  </si>
  <si>
    <t>直径1800*2000</t>
  </si>
  <si>
    <t xml:space="preserve">咖啡桌FL-1207</t>
  </si>
  <si>
    <t>800*750</t>
  </si>
  <si>
    <t xml:space="preserve">户外咖啡桌FL-1222A</t>
  </si>
  <si>
    <t>1000*100*760</t>
  </si>
  <si>
    <t>休息凳FL-1228</t>
  </si>
  <si>
    <t>1530*780*410</t>
  </si>
  <si>
    <t>多功能电动车</t>
  </si>
  <si>
    <t>A2.GC</t>
  </si>
  <si>
    <t>蔬菜榨汁机</t>
  </si>
  <si>
    <t>飞利浦HR1871/00墨黑色</t>
  </si>
  <si>
    <t>方托盘</t>
  </si>
  <si>
    <t>南方600.400.80</t>
  </si>
  <si>
    <t>不锈钢果汁座</t>
  </si>
  <si>
    <t>WMF0604496040</t>
  </si>
  <si>
    <t>天井加热器</t>
  </si>
  <si>
    <t>58*58*200cm</t>
  </si>
  <si>
    <t>酒吧搅拌机</t>
  </si>
  <si>
    <t>品牌：Hamilton型号：908</t>
  </si>
  <si>
    <t>不锈钢牛奶分配器</t>
  </si>
  <si>
    <t>WMF0633906040</t>
  </si>
  <si>
    <t>LED布菲桌</t>
  </si>
  <si>
    <t>鸡尾酒小桌子</t>
  </si>
  <si>
    <t>65*65*120cm</t>
  </si>
  <si>
    <t>90*90*90cm</t>
  </si>
  <si>
    <t>90*90*60</t>
  </si>
  <si>
    <t>带把手杯筐车座</t>
  </si>
  <si>
    <t>品牌：Cambro型号：CDR2020H</t>
  </si>
  <si>
    <t>胶棉倾卸斗车</t>
  </si>
  <si>
    <t>品牌：Rubbermaid型号：FG101300尺寸：163.8*76.8</t>
  </si>
  <si>
    <t>自动白板5*3</t>
  </si>
  <si>
    <t>松下UB-5335</t>
  </si>
  <si>
    <t>踏板垃圾桶</t>
  </si>
  <si>
    <t>品牌：Rubbermaid容量：68.1ltr尺寸：50.2*41*67.4cm</t>
  </si>
  <si>
    <t>优瑞JURA全自动咖啡机</t>
  </si>
  <si>
    <t xml:space="preserve">JURA/GIGAX7C
JURA/GIGAX9C
JuraImpressa
JuraIMPRESSAXS16Classic
JuraIMPRESSAXS9Classic
</t>
  </si>
  <si>
    <t>伟丰-A1000型</t>
  </si>
  <si>
    <t>WMF06.3130.6040</t>
  </si>
  <si>
    <t>南方牌尺寸：600*400*80mm黑色</t>
  </si>
  <si>
    <t>食物保温灯</t>
  </si>
  <si>
    <t>TKINGLG51-5</t>
  </si>
  <si>
    <t>飞利浦HR1871/00</t>
  </si>
  <si>
    <t>榨汁机</t>
  </si>
  <si>
    <t>新奇士型号：NO.8</t>
  </si>
  <si>
    <t>JuraImpressa
JuraIMPRESSAXS12Classic</t>
  </si>
  <si>
    <t>果汁搅拌机</t>
  </si>
  <si>
    <t>Waring型号：JEX450E</t>
  </si>
  <si>
    <t>真空包装机</t>
  </si>
  <si>
    <t xml:space="preserve"> 多奇DZ300A</t>
  </si>
  <si>
    <t>芝士展示盘</t>
  </si>
  <si>
    <t>PADERON41906-60</t>
  </si>
  <si>
    <t>不锈钢咖啡桶咖啡鼎</t>
  </si>
  <si>
    <t>TIGER16360</t>
  </si>
  <si>
    <t>巧克力喷泉</t>
  </si>
  <si>
    <t xml:space="preserve"> 施华CE27</t>
  </si>
  <si>
    <t>BJE500</t>
  </si>
  <si>
    <t>微波炉</t>
  </si>
  <si>
    <t>业主有两种型号，需确定型号</t>
  </si>
  <si>
    <t>华夫饼烤炉</t>
  </si>
  <si>
    <t>型号GS-8120</t>
  </si>
  <si>
    <t>垃圾桶</t>
  </si>
  <si>
    <t>垃圾桶Rubbermaid容量:68.1ltr尺寸50.2x41x67.3cm</t>
  </si>
  <si>
    <t>单室真空包装机</t>
  </si>
  <si>
    <t>搅拌机</t>
  </si>
  <si>
    <t>Hamilton908</t>
  </si>
  <si>
    <t>办公设备的不间断电源</t>
  </si>
  <si>
    <t>APC 1200瓦</t>
  </si>
  <si>
    <t>冰糕制造器</t>
  </si>
  <si>
    <t>广绅型号BJ228CWD1</t>
  </si>
  <si>
    <t>冷饮机</t>
  </si>
  <si>
    <t>东贝LP18*3-W</t>
  </si>
  <si>
    <t>四人座电动车</t>
  </si>
  <si>
    <t>A4</t>
  </si>
  <si>
    <t>三星48吋液晶电视</t>
  </si>
  <si>
    <t>HG48AC690</t>
  </si>
  <si>
    <t>台</t>
  </si>
  <si>
    <t>台式机</t>
  </si>
  <si>
    <t>惠普CompaqPro6380</t>
  </si>
  <si>
    <t>电脑主机</t>
  </si>
  <si>
    <t>联想台式机</t>
  </si>
  <si>
    <t>A4打印/复印/扫描/传真一体机</t>
  </si>
  <si>
    <t>惠普570dw</t>
  </si>
  <si>
    <t>A3打印复印扫描一体机</t>
  </si>
  <si>
    <t>惠普CM6040</t>
  </si>
  <si>
    <t>打印机</t>
  </si>
  <si>
    <t>惠普401dw</t>
  </si>
  <si>
    <t>RCB1-DX01、03陶瓷画</t>
  </si>
  <si>
    <t>除尘地垫</t>
  </si>
  <si>
    <r>
      <t>合</t>
    </r>
    <r>
      <rPr>
        <sz val="10"/>
        <rFont val="Times New Roman"/>
      </rPr>
      <t xml:space="preserve">            </t>
    </r>
    <r>
      <rPr>
        <charset val="134"/>
        <sz val="10"/>
        <rFont val="宋体"/>
      </rPr>
      <t>计</t>
    </r>
  </si>
</sst>
</file>

<file path=xl/styles.xml><?xml version="1.0" encoding="utf-8"?>
<styleSheet xmlns="http://schemas.openxmlformats.org/spreadsheetml/2006/main">
  <numFmts count="5">
    <numFmt numFmtId="0" formatCode="General"/>
    <numFmt numFmtId="164" formatCode="0.00_);[Red]\(0.00\)"/>
    <numFmt numFmtId="43" formatCode="_ * #,##0.00_ ;_ * \-#,##0.00_ ;_ * &quot;-&quot;??_ ;_ @_ "/>
    <numFmt numFmtId="165" formatCode="_ * #,##0_ ;_ * \-#,##0_ ;_ * &quot;-&quot;??_ ;_ @_ "/>
    <numFmt numFmtId="166" formatCode="0.00_ "/>
  </numFmts>
  <fonts count="9">
    <font>
      <name val="宋体"/>
      <sz val="11"/>
    </font>
    <font>
      <name val="宋体"/>
      <charset val="134"/>
      <sz val="11"/>
      <color rgb="FF000000"/>
    </font>
    <font>
      <name val="黑体"/>
      <charset val="134"/>
      <sz val="18"/>
    </font>
    <font>
      <name val="Times New Roman"/>
      <sz val="18"/>
    </font>
    <font>
      <name val="Times New Roman"/>
      <sz val="10"/>
    </font>
    <font>
      <name val="宋体"/>
      <charset val="134"/>
      <sz val="10"/>
    </font>
    <font>
      <name val="宋体"/>
      <charset val="134"/>
      <sz val="10"/>
    </font>
    <font>
      <name val="Arial Narrow"/>
      <sz val="10"/>
    </font>
    <font>
      <name val="宋体"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>
      <alignment vertical="top"/>
      <protection locked="0" hidden="0"/>
    </xf>
  </cellStyleXfs>
  <cellXfs count="36">
    <xf numFmtId="0" fontId="0" fillId="0" borderId="0" xfId="0">
      <alignment vertical="center"/>
    </xf>
    <xf numFmtId="0" fontId="1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3" fontId="6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43" fontId="7" fillId="0" borderId="1" xfId="1" applyFont="1" applyFill="1" applyBorder="1" applyAlignment="1">
      <alignment horizontal="right" vertical="center" shrinkToFit="1"/>
    </xf>
    <xf numFmtId="43" fontId="4" fillId="0" borderId="1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left" vertical="center" shrinkToFit="1"/>
    </xf>
    <xf numFmtId="166" fontId="7" fillId="0" borderId="2" xfId="0" applyNumberFormat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G:/&#24494;&#20449;/WeChat%2520Files/wxid_zms1gb23y30721/FileStorage/File/2022-11/&#36164;&#20135;&#35780;&#20272;&#26126;&#32454;&#34920;-&#25253;&#24223;&#35774;&#22791;-&#26680;&#23450;&#31295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索引目录"/>
      <sheetName val="封面"/>
      <sheetName val="填表说明"/>
      <sheetName val="基本信息"/>
      <sheetName val="资产负债表"/>
      <sheetName val="汇总表"/>
      <sheetName val="分类汇总"/>
      <sheetName val="流动汇总"/>
      <sheetName val="货币资金汇总"/>
      <sheetName val="现金"/>
      <sheetName val="银行存款"/>
      <sheetName val="其他货币资金"/>
      <sheetName val="交易性金融资产汇总"/>
      <sheetName val="交易性-股票"/>
      <sheetName val="交易性-债券"/>
      <sheetName val="交易性-基金"/>
      <sheetName val="应收票据"/>
      <sheetName val="应收账款"/>
      <sheetName val="预付款项"/>
      <sheetName val="应收利息"/>
      <sheetName val="应收股利（利润）"/>
      <sheetName val="其他应收款"/>
      <sheetName val="存货汇总"/>
      <sheetName val="材料采购（在途物资）"/>
      <sheetName val="原材料"/>
      <sheetName val="在库周转材料"/>
      <sheetName val="委托加工物资"/>
      <sheetName val="产成品（库存商品）"/>
      <sheetName val="在产品（自制半成品）"/>
      <sheetName val="在产品（开发成本）"/>
      <sheetName val="发出商品"/>
      <sheetName val="在用周转材料"/>
      <sheetName val="一年到期非流动资产"/>
      <sheetName val="其他流动资产"/>
      <sheetName val="非流动资产汇总"/>
      <sheetName val="可供出售金融资产汇总"/>
      <sheetName val="可出售-股票"/>
      <sheetName val="可出售-债券"/>
      <sheetName val="可出售-其他"/>
      <sheetName val="持有到期投资"/>
      <sheetName val="长期应收"/>
      <sheetName val="股权投资"/>
      <sheetName val="投资性房地产汇总"/>
      <sheetName val="投资性房地产-房屋（成本计量）"/>
      <sheetName val="投资性房地产-房屋（公允计量）"/>
      <sheetName val="投资性地产-土地（成本计量）"/>
      <sheetName val="投资性地产-土地（公允计量）"/>
      <sheetName val="固定资产汇总"/>
      <sheetName val="房屋建筑物"/>
      <sheetName val="构筑物"/>
      <sheetName val="管道沟槽"/>
      <sheetName val="井巷工程"/>
      <sheetName val="机器设备"/>
      <sheetName val="车辆"/>
      <sheetName val="电子设备"/>
      <sheetName val="土地"/>
      <sheetName val="在建工程汇总"/>
      <sheetName val="在建-土建"/>
      <sheetName val="在建-矿建"/>
      <sheetName val="在建-设备"/>
      <sheetName val="在建-待摊"/>
      <sheetName val="工程物资"/>
      <sheetName val="固定资产清理"/>
      <sheetName val="生产性生物资产"/>
      <sheetName val="油气资产"/>
      <sheetName val="无形资产汇总"/>
      <sheetName val="无形-土地"/>
      <sheetName val="无形-矿业权"/>
      <sheetName val="无形-其他"/>
      <sheetName val="开发支出"/>
      <sheetName val="商誉"/>
      <sheetName val="长期待摊费用"/>
      <sheetName val="递延所得税资产"/>
      <sheetName val="其他非流动资产"/>
      <sheetName val="流动负债汇总"/>
      <sheetName val="短期借款"/>
      <sheetName val="交易性金融负债"/>
      <sheetName val="应付票据"/>
      <sheetName val="应付账款"/>
      <sheetName val="预收款项"/>
      <sheetName val="职工薪酬"/>
      <sheetName val="应交税费"/>
      <sheetName val="应付利息"/>
      <sheetName val="应付股利（利润）"/>
      <sheetName val="其他应付款"/>
      <sheetName val="一年到期非流动负债"/>
      <sheetName val="其他流动负债"/>
      <sheetName val="非流动负债汇总 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  <sheetName val="temp"/>
    </sheetNames>
    <sheetDataSet>
      <sheetData sheetId="0"/>
      <sheetData sheetId="1"/>
      <sheetData sheetId="2"/>
      <sheetData sheetId="3">
        <row r="3">
          <cell r="A3" t="str">
            <v>被评估单位：</v>
          </cell>
          <cell r="B3" t="str">
            <v>西安曲江临潼旅游投资（集团）有限公司</v>
          </cell>
        </row>
        <row r="4">
          <cell r="A4" t="str">
            <v>评估基准日：</v>
          </cell>
          <cell r="B4" t="str">
            <v>2022</v>
          </cell>
          <cell r="C4" t="str">
            <v>年</v>
          </cell>
          <cell r="D4" t="str">
            <v>6</v>
          </cell>
          <cell r="E4" t="str">
            <v>月</v>
          </cell>
          <cell r="F4" t="str">
            <v>30</v>
          </cell>
          <cell r="G4" t="str">
            <v>日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M92"/>
  <sheetViews>
    <sheetView tabSelected="1" workbookViewId="0" topLeftCell="H76">
      <selection activeCell="M95" sqref="M95"/>
    </sheetView>
  </sheetViews>
  <sheetFormatPr defaultRowHeight="13.5" defaultColWidth="9"/>
  <cols>
    <col min="2" max="2" customWidth="1" width="19.25" style="1"/>
    <col min="3" max="3" customWidth="1" width="13.75" style="0"/>
    <col min="6" max="6" customWidth="1" width="11.375" style="0"/>
  </cols>
  <sheetData>
    <row r="1" spans="8:8" ht="23.25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spans="8:8">
      <c r="A2" s="5" t="str">
        <f>CONCATENATE('[1]基本信息'!A4,'[1]基本信息'!B4,'[1]基本信息'!C4,'[1]基本信息'!D4,'[1]基本信息'!E4,'[1]基本信息'!F4,'[1]基本信息'!G4)</f>
        <v>评估基准日：2022年6月30日</v>
      </c>
      <c r="B2" s="6"/>
      <c r="C2" s="5"/>
      <c r="D2" s="5"/>
      <c r="E2" s="5"/>
      <c r="F2" s="7"/>
      <c r="G2" s="7"/>
      <c r="H2" s="7"/>
      <c r="I2" s="7"/>
      <c r="J2" s="7"/>
      <c r="K2" s="7"/>
      <c r="L2" s="7"/>
    </row>
    <row r="3" spans="8:8">
      <c r="A3" s="8" t="str">
        <f>'[1]基本信息'!A3&amp;'[1]基本信息'!B3</f>
        <v>被评估单位：西安曲江临潼旅游投资（集团）有限公司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1" t="s">
        <v>1</v>
      </c>
    </row>
    <row r="4" spans="8:8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2" t="s">
        <v>7</v>
      </c>
      <c r="G4" s="14"/>
      <c r="H4" s="12" t="s">
        <v>8</v>
      </c>
      <c r="I4" s="14"/>
      <c r="J4" s="14"/>
      <c r="K4" s="13" t="s">
        <v>9</v>
      </c>
      <c r="L4" s="13" t="s">
        <v>10</v>
      </c>
    </row>
    <row r="5" spans="8:8">
      <c r="A5" s="14"/>
      <c r="B5" s="14"/>
      <c r="C5" s="14"/>
      <c r="D5" s="14"/>
      <c r="E5" s="14"/>
      <c r="F5" s="15" t="s">
        <v>11</v>
      </c>
      <c r="G5" s="15" t="s">
        <v>12</v>
      </c>
      <c r="H5" s="15" t="s">
        <v>11</v>
      </c>
      <c r="I5" s="15" t="s">
        <v>13</v>
      </c>
      <c r="J5" s="15" t="s">
        <v>14</v>
      </c>
      <c r="K5" s="14"/>
      <c r="L5" s="14"/>
    </row>
    <row r="6" spans="8:8">
      <c r="A6" s="16">
        <v>1.0</v>
      </c>
      <c r="B6" s="17" t="s">
        <v>15</v>
      </c>
      <c r="C6" s="16" t="s">
        <v>16</v>
      </c>
      <c r="D6" s="15" t="s">
        <v>17</v>
      </c>
      <c r="E6" s="16">
        <v>1.0</v>
      </c>
      <c r="F6" s="18">
        <v>4250.0</v>
      </c>
      <c r="G6" s="18">
        <v>127.5</v>
      </c>
      <c r="H6" s="19">
        <v>4164.0</v>
      </c>
      <c r="I6" s="19">
        <f t="shared" si="0" ref="I6:I16">H6*1.05%</f>
        <v>43.722</v>
      </c>
      <c r="J6" s="20">
        <f t="shared" si="1" ref="J6:J69">I6*E6</f>
        <v>43.722</v>
      </c>
      <c r="K6" s="19">
        <f t="shared" si="2" ref="K6:K69">IF(G6=0,"",(J6-G6)/G6*100)</f>
        <v>-65.70823529411764</v>
      </c>
      <c r="L6" s="21"/>
    </row>
    <row r="7" spans="8:8">
      <c r="A7" s="16">
        <v>2.0</v>
      </c>
      <c r="B7" s="17" t="s">
        <v>18</v>
      </c>
      <c r="C7" s="16" t="s">
        <v>19</v>
      </c>
      <c r="D7" s="15" t="s">
        <v>17</v>
      </c>
      <c r="E7" s="16">
        <v>1.0</v>
      </c>
      <c r="F7" s="18">
        <v>4626.0</v>
      </c>
      <c r="G7" s="18">
        <v>138.78</v>
      </c>
      <c r="H7" s="19">
        <v>4559.0</v>
      </c>
      <c r="I7" s="19">
        <f t="shared" si="0"/>
        <v>47.8695</v>
      </c>
      <c r="J7" s="20">
        <f t="shared" si="1"/>
        <v>47.8695</v>
      </c>
      <c r="K7" s="19">
        <f t="shared" si="2"/>
        <v>-65.50691742325984</v>
      </c>
      <c r="L7" s="21"/>
    </row>
    <row r="8" spans="8:8">
      <c r="A8" s="16">
        <v>3.0</v>
      </c>
      <c r="B8" s="17" t="s">
        <v>20</v>
      </c>
      <c r="C8" s="16" t="s">
        <v>21</v>
      </c>
      <c r="D8" s="15" t="s">
        <v>17</v>
      </c>
      <c r="E8" s="16">
        <v>6.0</v>
      </c>
      <c r="F8" s="18">
        <v>16923.06</v>
      </c>
      <c r="G8" s="18">
        <v>507.69</v>
      </c>
      <c r="H8" s="19">
        <v>2529.0</v>
      </c>
      <c r="I8" s="19">
        <f t="shared" si="0"/>
        <v>26.5545</v>
      </c>
      <c r="J8" s="20">
        <f t="shared" si="1"/>
        <v>159.327</v>
      </c>
      <c r="K8" s="19">
        <f t="shared" si="2"/>
        <v>-68.6172664421202</v>
      </c>
      <c r="L8" s="21"/>
    </row>
    <row r="9" spans="8:8">
      <c r="A9" s="16">
        <v>4.0</v>
      </c>
      <c r="B9" s="17" t="s">
        <v>22</v>
      </c>
      <c r="C9" s="16"/>
      <c r="D9" s="15" t="s">
        <v>17</v>
      </c>
      <c r="E9" s="16">
        <v>1.0</v>
      </c>
      <c r="F9" s="18">
        <v>1899.0</v>
      </c>
      <c r="G9" s="18">
        <v>56.97</v>
      </c>
      <c r="H9" s="19">
        <v>1650.0</v>
      </c>
      <c r="I9" s="19">
        <f t="shared" si="0"/>
        <v>17.325000000000003</v>
      </c>
      <c r="J9" s="20">
        <f t="shared" si="1"/>
        <v>17.325000000000003</v>
      </c>
      <c r="K9" s="19">
        <f t="shared" si="2"/>
        <v>-69.58925750394944</v>
      </c>
      <c r="L9" s="21"/>
    </row>
    <row r="10" spans="8:8">
      <c r="A10" s="16">
        <v>5.0</v>
      </c>
      <c r="B10" s="17" t="s">
        <v>23</v>
      </c>
      <c r="C10" s="16"/>
      <c r="D10" s="15" t="s">
        <v>17</v>
      </c>
      <c r="E10" s="16">
        <v>1.0</v>
      </c>
      <c r="F10" s="18">
        <v>2948.72</v>
      </c>
      <c r="G10" s="18">
        <v>88.46</v>
      </c>
      <c r="H10" s="19">
        <v>2580.0</v>
      </c>
      <c r="I10" s="19">
        <f t="shared" si="0"/>
        <v>27.090000000000003</v>
      </c>
      <c r="J10" s="20">
        <f t="shared" si="1"/>
        <v>27.090000000000003</v>
      </c>
      <c r="K10" s="19">
        <f t="shared" si="2"/>
        <v>-69.37598914763734</v>
      </c>
      <c r="L10" s="21"/>
    </row>
    <row r="11" spans="8:8">
      <c r="A11" s="16">
        <v>6.0</v>
      </c>
      <c r="B11" s="22" t="s">
        <v>24</v>
      </c>
      <c r="C11" s="23" t="s">
        <v>25</v>
      </c>
      <c r="D11" s="15" t="s">
        <v>17</v>
      </c>
      <c r="E11" s="24">
        <v>4.0</v>
      </c>
      <c r="F11" s="25">
        <v>39659.87</v>
      </c>
      <c r="G11" s="25">
        <v>1189.8</v>
      </c>
      <c r="H11" s="26">
        <v>9900.0</v>
      </c>
      <c r="I11" s="19">
        <f t="shared" si="0"/>
        <v>103.95</v>
      </c>
      <c r="J11" s="20">
        <f t="shared" si="1"/>
        <v>415.8</v>
      </c>
      <c r="K11" s="19">
        <f t="shared" si="2"/>
        <v>-65.05295007564297</v>
      </c>
      <c r="L11" s="26"/>
    </row>
    <row r="12" spans="8:8">
      <c r="A12" s="16">
        <v>7.0</v>
      </c>
      <c r="B12" s="22" t="s">
        <v>26</v>
      </c>
      <c r="C12" s="23" t="s">
        <v>27</v>
      </c>
      <c r="D12" s="15" t="s">
        <v>17</v>
      </c>
      <c r="E12" s="24">
        <v>2.0</v>
      </c>
      <c r="F12" s="25">
        <v>56504.66</v>
      </c>
      <c r="G12" s="25">
        <v>1695.14</v>
      </c>
      <c r="H12" s="26">
        <v>28200.0</v>
      </c>
      <c r="I12" s="19">
        <f t="shared" si="0"/>
        <v>296.1</v>
      </c>
      <c r="J12" s="20">
        <f t="shared" si="1"/>
        <v>592.2</v>
      </c>
      <c r="K12" s="19">
        <f t="shared" si="2"/>
        <v>-65.06483240322332</v>
      </c>
      <c r="L12" s="26"/>
    </row>
    <row r="13" spans="8:8" ht="24.0">
      <c r="A13" s="16">
        <v>8.0</v>
      </c>
      <c r="B13" s="27" t="s">
        <v>28</v>
      </c>
      <c r="C13" s="23" t="s">
        <v>29</v>
      </c>
      <c r="D13" s="15" t="s">
        <v>17</v>
      </c>
      <c r="E13" s="24">
        <v>3.0</v>
      </c>
      <c r="F13" s="25">
        <v>145526.15</v>
      </c>
      <c r="G13" s="25">
        <v>4365.78</v>
      </c>
      <c r="H13" s="26">
        <v>31442.0</v>
      </c>
      <c r="I13" s="19">
        <f t="shared" si="0"/>
        <v>330.141</v>
      </c>
      <c r="J13" s="20">
        <f t="shared" si="1"/>
        <v>990.423</v>
      </c>
      <c r="K13" s="19">
        <f t="shared" si="2"/>
        <v>-77.31395077168341</v>
      </c>
      <c r="L13" s="26"/>
    </row>
    <row r="14" spans="8:8">
      <c r="A14" s="16">
        <v>9.0</v>
      </c>
      <c r="B14" s="22" t="s">
        <v>28</v>
      </c>
      <c r="C14" s="23" t="s">
        <v>30</v>
      </c>
      <c r="D14" s="15" t="s">
        <v>17</v>
      </c>
      <c r="E14" s="24">
        <v>3.0</v>
      </c>
      <c r="F14" s="25">
        <v>145526.15</v>
      </c>
      <c r="G14" s="25">
        <v>4365.78</v>
      </c>
      <c r="H14" s="26">
        <v>31442.0</v>
      </c>
      <c r="I14" s="19">
        <f t="shared" si="0"/>
        <v>330.141</v>
      </c>
      <c r="J14" s="20">
        <f t="shared" si="1"/>
        <v>990.423</v>
      </c>
      <c r="K14" s="19">
        <f t="shared" si="2"/>
        <v>-77.31395077168341</v>
      </c>
      <c r="L14" s="26"/>
    </row>
    <row r="15" spans="8:8">
      <c r="A15" s="16">
        <v>10.0</v>
      </c>
      <c r="B15" s="22" t="s">
        <v>31</v>
      </c>
      <c r="C15" s="23" t="s">
        <v>32</v>
      </c>
      <c r="D15" s="15" t="s">
        <v>17</v>
      </c>
      <c r="E15" s="24">
        <v>21.0</v>
      </c>
      <c r="F15" s="25">
        <v>59868.11</v>
      </c>
      <c r="G15" s="25">
        <v>1796.04</v>
      </c>
      <c r="H15" s="26">
        <v>2829.0</v>
      </c>
      <c r="I15" s="19">
        <f t="shared" si="0"/>
        <v>29.704500000000003</v>
      </c>
      <c r="J15" s="20">
        <f t="shared" si="1"/>
        <v>623.7945000000001</v>
      </c>
      <c r="K15" s="19">
        <f t="shared" si="2"/>
        <v>-65.26834034876728</v>
      </c>
      <c r="L15" s="26"/>
    </row>
    <row r="16" spans="8:8">
      <c r="A16" s="16">
        <v>11.0</v>
      </c>
      <c r="B16" s="22" t="s">
        <v>33</v>
      </c>
      <c r="C16" s="23" t="s">
        <v>34</v>
      </c>
      <c r="D16" s="15" t="s">
        <v>17</v>
      </c>
      <c r="E16" s="24">
        <v>1.0</v>
      </c>
      <c r="F16" s="25">
        <v>11243.78</v>
      </c>
      <c r="G16" s="25">
        <v>337.31</v>
      </c>
      <c r="H16" s="26">
        <v>11250.0</v>
      </c>
      <c r="I16" s="19">
        <f t="shared" si="0"/>
        <v>118.12500000000001</v>
      </c>
      <c r="J16" s="20">
        <f t="shared" si="1"/>
        <v>118.12500000000001</v>
      </c>
      <c r="K16" s="19">
        <f t="shared" si="2"/>
        <v>-64.98028519759272</v>
      </c>
      <c r="L16" s="26"/>
    </row>
    <row r="17" spans="8:8" ht="24.0">
      <c r="A17" s="16">
        <v>12.0</v>
      </c>
      <c r="B17" s="27" t="s">
        <v>35</v>
      </c>
      <c r="C17" s="23" t="s">
        <v>36</v>
      </c>
      <c r="D17" s="15" t="s">
        <v>17</v>
      </c>
      <c r="E17" s="24">
        <v>1.0</v>
      </c>
      <c r="F17" s="25">
        <v>143926.96</v>
      </c>
      <c r="G17" s="25">
        <v>4317.81</v>
      </c>
      <c r="H17" s="26">
        <v>100000.0</v>
      </c>
      <c r="I17" s="19">
        <f>H17*1.55%</f>
        <v>1550.0</v>
      </c>
      <c r="J17" s="20">
        <f t="shared" si="1"/>
        <v>1550.0</v>
      </c>
      <c r="K17" s="19">
        <f t="shared" si="2"/>
        <v>-64.1021721659823</v>
      </c>
      <c r="L17" s="26"/>
    </row>
    <row r="18" spans="8:8">
      <c r="A18" s="16">
        <v>13.0</v>
      </c>
      <c r="B18" s="22" t="s">
        <v>26</v>
      </c>
      <c r="C18" s="23" t="s">
        <v>37</v>
      </c>
      <c r="D18" s="15" t="s">
        <v>17</v>
      </c>
      <c r="E18" s="24">
        <v>3.0</v>
      </c>
      <c r="F18" s="25">
        <v>84756.99</v>
      </c>
      <c r="G18" s="25">
        <v>2542.71</v>
      </c>
      <c r="H18" s="26">
        <v>28200.0</v>
      </c>
      <c r="I18" s="19">
        <f t="shared" si="3" ref="I18:I20">H18*1.05%</f>
        <v>296.1</v>
      </c>
      <c r="J18" s="20">
        <f t="shared" si="1"/>
        <v>888.3000000000001</v>
      </c>
      <c r="K18" s="19">
        <f t="shared" si="2"/>
        <v>-65.06483240322332</v>
      </c>
      <c r="L18" s="26"/>
    </row>
    <row r="19" spans="8:8">
      <c r="A19" s="16">
        <v>14.0</v>
      </c>
      <c r="B19" s="22" t="s">
        <v>38</v>
      </c>
      <c r="C19" s="23" t="s">
        <v>39</v>
      </c>
      <c r="D19" s="15" t="s">
        <v>17</v>
      </c>
      <c r="E19" s="24">
        <v>1.0</v>
      </c>
      <c r="F19" s="25">
        <v>102348.06</v>
      </c>
      <c r="G19" s="25">
        <v>3070.44</v>
      </c>
      <c r="H19" s="26">
        <v>91500.0</v>
      </c>
      <c r="I19" s="19">
        <f t="shared" si="3"/>
        <v>960.7500000000001</v>
      </c>
      <c r="J19" s="20">
        <f t="shared" si="1"/>
        <v>960.7500000000001</v>
      </c>
      <c r="K19" s="19">
        <f t="shared" si="2"/>
        <v>-68.70969633016767</v>
      </c>
      <c r="L19" s="26"/>
    </row>
    <row r="20" spans="8:8">
      <c r="A20" s="16">
        <v>15.0</v>
      </c>
      <c r="B20" s="22" t="s">
        <v>40</v>
      </c>
      <c r="C20" s="23" t="s">
        <v>41</v>
      </c>
      <c r="D20" s="15" t="s">
        <v>17</v>
      </c>
      <c r="E20" s="24">
        <v>1.0</v>
      </c>
      <c r="F20" s="25">
        <v>2825.23</v>
      </c>
      <c r="G20" s="25">
        <v>84.76</v>
      </c>
      <c r="H20" s="26">
        <v>2844.0</v>
      </c>
      <c r="I20" s="19">
        <f t="shared" si="3"/>
        <v>29.862000000000002</v>
      </c>
      <c r="J20" s="20">
        <f t="shared" si="1"/>
        <v>29.862000000000002</v>
      </c>
      <c r="K20" s="19">
        <f t="shared" si="2"/>
        <v>-64.76875884851346</v>
      </c>
      <c r="L20" s="26"/>
    </row>
    <row r="21" spans="8:8">
      <c r="A21" s="16">
        <v>16.0</v>
      </c>
      <c r="B21" s="22" t="s">
        <v>42</v>
      </c>
      <c r="C21" s="23" t="s">
        <v>43</v>
      </c>
      <c r="D21" s="15" t="s">
        <v>17</v>
      </c>
      <c r="E21" s="24">
        <v>42.0</v>
      </c>
      <c r="F21" s="25">
        <v>124717.37</v>
      </c>
      <c r="G21" s="25">
        <v>3741.52</v>
      </c>
      <c r="H21" s="26">
        <v>2974.0</v>
      </c>
      <c r="I21" s="19">
        <v>0.0</v>
      </c>
      <c r="J21" s="20">
        <f t="shared" si="1"/>
        <v>0.0</v>
      </c>
      <c r="K21" s="19">
        <f t="shared" si="2"/>
        <v>-100.0</v>
      </c>
      <c r="L21" s="26"/>
    </row>
    <row r="22" spans="8:8">
      <c r="A22" s="16">
        <v>17.0</v>
      </c>
      <c r="B22" s="22" t="s">
        <v>44</v>
      </c>
      <c r="C22" s="23" t="s">
        <v>45</v>
      </c>
      <c r="D22" s="15" t="s">
        <v>17</v>
      </c>
      <c r="E22" s="24">
        <v>3.0</v>
      </c>
      <c r="F22" s="25">
        <v>10587.38</v>
      </c>
      <c r="G22" s="25">
        <v>317.62</v>
      </c>
      <c r="H22" s="26">
        <v>3560.0</v>
      </c>
      <c r="I22" s="19">
        <v>0.0</v>
      </c>
      <c r="J22" s="20">
        <f t="shared" si="1"/>
        <v>0.0</v>
      </c>
      <c r="K22" s="19">
        <f t="shared" si="2"/>
        <v>-100.0</v>
      </c>
      <c r="L22" s="26"/>
    </row>
    <row r="23" spans="8:8">
      <c r="A23" s="16">
        <v>18.0</v>
      </c>
      <c r="B23" s="22" t="s">
        <v>46</v>
      </c>
      <c r="C23" s="23" t="s">
        <v>47</v>
      </c>
      <c r="D23" s="15" t="s">
        <v>17</v>
      </c>
      <c r="E23" s="24">
        <v>13.0</v>
      </c>
      <c r="F23" s="25">
        <v>23679.31</v>
      </c>
      <c r="G23" s="25">
        <v>710.38</v>
      </c>
      <c r="H23" s="26">
        <v>1800.0</v>
      </c>
      <c r="I23" s="19">
        <v>0.0</v>
      </c>
      <c r="J23" s="20">
        <f t="shared" si="1"/>
        <v>0.0</v>
      </c>
      <c r="K23" s="19">
        <f t="shared" si="2"/>
        <v>-100.0</v>
      </c>
      <c r="L23" s="26"/>
    </row>
    <row r="24" spans="8:8">
      <c r="A24" s="16">
        <v>19.0</v>
      </c>
      <c r="B24" s="22" t="s">
        <v>48</v>
      </c>
      <c r="C24" s="23" t="s">
        <v>49</v>
      </c>
      <c r="D24" s="15" t="s">
        <v>17</v>
      </c>
      <c r="E24" s="24">
        <v>3.0</v>
      </c>
      <c r="F24" s="25">
        <v>29029.92</v>
      </c>
      <c r="G24" s="25">
        <v>870.9</v>
      </c>
      <c r="H24" s="26">
        <v>9668.0</v>
      </c>
      <c r="I24" s="19">
        <v>0.0</v>
      </c>
      <c r="J24" s="20">
        <f t="shared" si="1"/>
        <v>0.0</v>
      </c>
      <c r="K24" s="19">
        <f t="shared" si="2"/>
        <v>-100.0</v>
      </c>
      <c r="L24" s="26"/>
    </row>
    <row r="25" spans="8:8">
      <c r="A25" s="16">
        <v>20.0</v>
      </c>
      <c r="B25" s="22" t="s">
        <v>50</v>
      </c>
      <c r="C25" s="23" t="s">
        <v>51</v>
      </c>
      <c r="D25" s="15" t="s">
        <v>17</v>
      </c>
      <c r="E25" s="24">
        <v>1.0</v>
      </c>
      <c r="F25" s="25">
        <v>6975.81</v>
      </c>
      <c r="G25" s="25">
        <v>209.27</v>
      </c>
      <c r="H25" s="26">
        <v>6960.0</v>
      </c>
      <c r="I25" s="19">
        <v>0.0</v>
      </c>
      <c r="J25" s="20">
        <f t="shared" si="1"/>
        <v>0.0</v>
      </c>
      <c r="K25" s="19">
        <f t="shared" si="2"/>
        <v>-100.0</v>
      </c>
      <c r="L25" s="26"/>
    </row>
    <row r="26" spans="8:8">
      <c r="A26" s="16">
        <v>21.0</v>
      </c>
      <c r="B26" s="22" t="s">
        <v>52</v>
      </c>
      <c r="C26" s="23" t="s">
        <v>53</v>
      </c>
      <c r="D26" s="15" t="s">
        <v>17</v>
      </c>
      <c r="E26" s="24">
        <v>2.0</v>
      </c>
      <c r="F26" s="25">
        <v>4644.04</v>
      </c>
      <c r="G26" s="25">
        <v>139.32</v>
      </c>
      <c r="H26" s="26">
        <v>2078.0</v>
      </c>
      <c r="I26" s="19">
        <v>0.0</v>
      </c>
      <c r="J26" s="20">
        <f t="shared" si="1"/>
        <v>0.0</v>
      </c>
      <c r="K26" s="19">
        <f t="shared" si="2"/>
        <v>-100.0</v>
      </c>
      <c r="L26" s="26"/>
    </row>
    <row r="27" spans="8:8">
      <c r="A27" s="16">
        <v>22.0</v>
      </c>
      <c r="B27" s="27" t="s">
        <v>54</v>
      </c>
      <c r="C27" s="23" t="s">
        <v>55</v>
      </c>
      <c r="D27" s="15" t="s">
        <v>17</v>
      </c>
      <c r="E27" s="24">
        <v>2.0</v>
      </c>
      <c r="F27" s="25">
        <v>3652.11</v>
      </c>
      <c r="G27" s="25">
        <v>109.56</v>
      </c>
      <c r="H27" s="26">
        <v>1824.0</v>
      </c>
      <c r="I27" s="19">
        <v>0.0</v>
      </c>
      <c r="J27" s="20">
        <f t="shared" si="1"/>
        <v>0.0</v>
      </c>
      <c r="K27" s="19">
        <f t="shared" si="2"/>
        <v>-100.0</v>
      </c>
      <c r="L27" s="26"/>
    </row>
    <row r="28" spans="8:8">
      <c r="A28" s="16">
        <v>23.0</v>
      </c>
      <c r="B28" s="22" t="s">
        <v>56</v>
      </c>
      <c r="C28" s="23" t="s">
        <v>57</v>
      </c>
      <c r="D28" s="15" t="s">
        <v>17</v>
      </c>
      <c r="E28" s="24">
        <v>1.0</v>
      </c>
      <c r="F28" s="25">
        <v>43711.15</v>
      </c>
      <c r="G28" s="25">
        <v>1311.33</v>
      </c>
      <c r="H28" s="26">
        <v>29526.0</v>
      </c>
      <c r="I28" s="19">
        <f t="shared" si="4" ref="I28:I37">H28*1.05%</f>
        <v>310.023</v>
      </c>
      <c r="J28" s="20">
        <f t="shared" si="1"/>
        <v>310.023</v>
      </c>
      <c r="K28" s="19">
        <f t="shared" si="2"/>
        <v>-76.35812495710461</v>
      </c>
      <c r="L28" s="26"/>
    </row>
    <row r="29" spans="8:8">
      <c r="A29" s="16">
        <v>24.0</v>
      </c>
      <c r="B29" s="22" t="s">
        <v>58</v>
      </c>
      <c r="C29" s="23" t="s">
        <v>59</v>
      </c>
      <c r="D29" s="15" t="s">
        <v>17</v>
      </c>
      <c r="E29" s="24">
        <v>2.0</v>
      </c>
      <c r="F29" s="25">
        <v>4605.66</v>
      </c>
      <c r="G29" s="25">
        <v>138.17</v>
      </c>
      <c r="H29" s="26">
        <v>2258.0</v>
      </c>
      <c r="I29" s="19">
        <f t="shared" si="4"/>
        <v>23.709000000000003</v>
      </c>
      <c r="J29" s="20">
        <f t="shared" si="1"/>
        <v>47.418000000000006</v>
      </c>
      <c r="K29" s="19">
        <f t="shared" si="2"/>
        <v>-65.68140696243758</v>
      </c>
      <c r="L29" s="26"/>
    </row>
    <row r="30" spans="8:8">
      <c r="A30" s="16">
        <v>25.0</v>
      </c>
      <c r="B30" s="22" t="s">
        <v>60</v>
      </c>
      <c r="C30" s="23" t="s">
        <v>61</v>
      </c>
      <c r="D30" s="15" t="s">
        <v>17</v>
      </c>
      <c r="E30" s="24">
        <v>2.0</v>
      </c>
      <c r="F30" s="25">
        <v>5010.79</v>
      </c>
      <c r="G30" s="25">
        <v>150.32</v>
      </c>
      <c r="H30" s="26">
        <v>2526.0</v>
      </c>
      <c r="I30" s="19">
        <f t="shared" si="4"/>
        <v>26.523000000000003</v>
      </c>
      <c r="J30" s="20">
        <f t="shared" si="1"/>
        <v>53.04600000000001</v>
      </c>
      <c r="K30" s="19">
        <f t="shared" si="2"/>
        <v>-64.71128259712613</v>
      </c>
      <c r="L30" s="26"/>
    </row>
    <row r="31" spans="8:8">
      <c r="A31" s="16">
        <v>26.0</v>
      </c>
      <c r="B31" s="22" t="s">
        <v>62</v>
      </c>
      <c r="C31" s="23" t="s">
        <v>63</v>
      </c>
      <c r="D31" s="15" t="s">
        <v>17</v>
      </c>
      <c r="E31" s="24">
        <v>1.0</v>
      </c>
      <c r="F31" s="25">
        <v>5710.44</v>
      </c>
      <c r="G31" s="25">
        <v>171.31</v>
      </c>
      <c r="H31" s="26">
        <v>3820.0</v>
      </c>
      <c r="I31" s="19">
        <f t="shared" si="4"/>
        <v>40.11</v>
      </c>
      <c r="J31" s="20">
        <f t="shared" si="1"/>
        <v>40.11</v>
      </c>
      <c r="K31" s="19">
        <f t="shared" si="2"/>
        <v>-76.58630552799018</v>
      </c>
      <c r="L31" s="26"/>
    </row>
    <row r="32" spans="8:8">
      <c r="A32" s="16">
        <v>27.0</v>
      </c>
      <c r="B32" s="22" t="s">
        <v>64</v>
      </c>
      <c r="C32" s="23" t="s">
        <v>65</v>
      </c>
      <c r="D32" s="15" t="s">
        <v>17</v>
      </c>
      <c r="E32" s="24">
        <v>4.0</v>
      </c>
      <c r="F32" s="25">
        <v>12153.83</v>
      </c>
      <c r="G32" s="25">
        <v>364.61</v>
      </c>
      <c r="H32" s="26">
        <v>6210.0</v>
      </c>
      <c r="I32" s="19">
        <f t="shared" si="4"/>
        <v>65.205</v>
      </c>
      <c r="J32" s="20">
        <f t="shared" si="1"/>
        <v>260.82</v>
      </c>
      <c r="K32" s="19">
        <f t="shared" si="2"/>
        <v>-28.46603219878775</v>
      </c>
      <c r="L32" s="26"/>
    </row>
    <row r="33" spans="8:8">
      <c r="A33" s="16">
        <v>28.0</v>
      </c>
      <c r="B33" s="22" t="s">
        <v>62</v>
      </c>
      <c r="C33" s="23" t="s">
        <v>63</v>
      </c>
      <c r="D33" s="15" t="s">
        <v>17</v>
      </c>
      <c r="E33" s="24">
        <v>4.0</v>
      </c>
      <c r="F33" s="25">
        <v>22841.74</v>
      </c>
      <c r="G33" s="25">
        <v>685.25</v>
      </c>
      <c r="H33" s="26">
        <v>1520.0</v>
      </c>
      <c r="I33" s="19">
        <f t="shared" si="4"/>
        <v>15.96</v>
      </c>
      <c r="J33" s="20">
        <f t="shared" si="1"/>
        <v>63.84</v>
      </c>
      <c r="K33" s="19">
        <f t="shared" si="2"/>
        <v>-90.68369208318131</v>
      </c>
      <c r="L33" s="26"/>
    </row>
    <row r="34" spans="8:8">
      <c r="A34" s="16">
        <v>29.0</v>
      </c>
      <c r="B34" s="22" t="s">
        <v>26</v>
      </c>
      <c r="C34" s="23" t="s">
        <v>37</v>
      </c>
      <c r="D34" s="15" t="s">
        <v>17</v>
      </c>
      <c r="E34" s="24">
        <v>1.0</v>
      </c>
      <c r="F34" s="25">
        <v>28252.33</v>
      </c>
      <c r="G34" s="25">
        <v>847.57</v>
      </c>
      <c r="H34" s="26">
        <v>28200.0</v>
      </c>
      <c r="I34" s="19">
        <f t="shared" si="4"/>
        <v>296.1</v>
      </c>
      <c r="J34" s="20">
        <f t="shared" si="1"/>
        <v>296.1</v>
      </c>
      <c r="K34" s="19">
        <f t="shared" si="2"/>
        <v>-65.06483240322332</v>
      </c>
      <c r="L34" s="26"/>
    </row>
    <row r="35" spans="8:8">
      <c r="A35" s="16">
        <v>30.0</v>
      </c>
      <c r="B35" s="22" t="s">
        <v>66</v>
      </c>
      <c r="C35" s="23" t="s">
        <v>67</v>
      </c>
      <c r="D35" s="15" t="s">
        <v>17</v>
      </c>
      <c r="E35" s="24">
        <v>2.0</v>
      </c>
      <c r="F35" s="25">
        <v>15458.82</v>
      </c>
      <c r="G35" s="25">
        <v>463.76</v>
      </c>
      <c r="H35" s="26">
        <v>7727.0</v>
      </c>
      <c r="I35" s="19">
        <f t="shared" si="4"/>
        <v>81.1335</v>
      </c>
      <c r="J35" s="20">
        <f t="shared" si="1"/>
        <v>162.267</v>
      </c>
      <c r="K35" s="19">
        <f t="shared" si="2"/>
        <v>-65.01056580990168</v>
      </c>
      <c r="L35" s="26"/>
    </row>
    <row r="36" spans="8:8">
      <c r="A36" s="16">
        <v>31.0</v>
      </c>
      <c r="B36" s="22" t="s">
        <v>68</v>
      </c>
      <c r="C36" s="23" t="s">
        <v>69</v>
      </c>
      <c r="D36" s="15" t="s">
        <v>17</v>
      </c>
      <c r="E36" s="24">
        <v>1.0</v>
      </c>
      <c r="F36" s="25">
        <v>5710.44</v>
      </c>
      <c r="G36" s="25">
        <v>171.31</v>
      </c>
      <c r="H36" s="26">
        <v>2675.0</v>
      </c>
      <c r="I36" s="19">
        <f t="shared" si="4"/>
        <v>28.087500000000002</v>
      </c>
      <c r="J36" s="20">
        <f t="shared" si="1"/>
        <v>28.087500000000002</v>
      </c>
      <c r="K36" s="19">
        <f t="shared" si="2"/>
        <v>-83.60428463020256</v>
      </c>
      <c r="L36" s="26"/>
    </row>
    <row r="37" spans="8:8">
      <c r="A37" s="16">
        <v>32.0</v>
      </c>
      <c r="B37" s="22" t="s">
        <v>26</v>
      </c>
      <c r="C37" s="23" t="s">
        <v>37</v>
      </c>
      <c r="D37" s="15" t="s">
        <v>17</v>
      </c>
      <c r="E37" s="24">
        <v>1.0</v>
      </c>
      <c r="F37" s="25">
        <v>28252.33</v>
      </c>
      <c r="G37" s="25">
        <v>847.57</v>
      </c>
      <c r="H37" s="26">
        <v>28200.0</v>
      </c>
      <c r="I37" s="19">
        <f t="shared" si="4"/>
        <v>296.1</v>
      </c>
      <c r="J37" s="20">
        <f t="shared" si="1"/>
        <v>296.1</v>
      </c>
      <c r="K37" s="19">
        <f t="shared" si="2"/>
        <v>-65.06483240322332</v>
      </c>
      <c r="L37" s="26"/>
    </row>
    <row r="38" spans="8:8">
      <c r="A38" s="16">
        <v>33.0</v>
      </c>
      <c r="B38" s="22" t="s">
        <v>70</v>
      </c>
      <c r="C38" s="23"/>
      <c r="D38" s="15" t="s">
        <v>17</v>
      </c>
      <c r="E38" s="24">
        <v>2.0</v>
      </c>
      <c r="F38" s="25">
        <v>39979.71</v>
      </c>
      <c r="G38" s="25">
        <v>1199.39</v>
      </c>
      <c r="H38" s="26">
        <v>19976.0</v>
      </c>
      <c r="I38" s="19">
        <v>0.0</v>
      </c>
      <c r="J38" s="20">
        <f t="shared" si="1"/>
        <v>0.0</v>
      </c>
      <c r="K38" s="19">
        <f t="shared" si="2"/>
        <v>-100.0</v>
      </c>
      <c r="L38" s="26"/>
    </row>
    <row r="39" spans="8:8">
      <c r="A39" s="16">
        <v>34.0</v>
      </c>
      <c r="B39" s="22" t="s">
        <v>71</v>
      </c>
      <c r="C39" s="23" t="s">
        <v>72</v>
      </c>
      <c r="D39" s="15" t="s">
        <v>17</v>
      </c>
      <c r="E39" s="24">
        <v>1.0</v>
      </c>
      <c r="F39" s="25">
        <v>2862.55</v>
      </c>
      <c r="G39" s="25">
        <v>85.88</v>
      </c>
      <c r="H39" s="26">
        <v>2829.0</v>
      </c>
      <c r="I39" s="19">
        <v>0.0</v>
      </c>
      <c r="J39" s="20">
        <f t="shared" si="1"/>
        <v>0.0</v>
      </c>
      <c r="K39" s="19">
        <f t="shared" si="2"/>
        <v>-100.0</v>
      </c>
      <c r="L39" s="26"/>
    </row>
    <row r="40" spans="8:8">
      <c r="A40" s="16">
        <v>35.0</v>
      </c>
      <c r="B40" s="22" t="s">
        <v>71</v>
      </c>
      <c r="C40" s="23" t="s">
        <v>73</v>
      </c>
      <c r="D40" s="15" t="s">
        <v>17</v>
      </c>
      <c r="E40" s="24">
        <v>1.0</v>
      </c>
      <c r="F40" s="25">
        <v>2862.55</v>
      </c>
      <c r="G40" s="25">
        <v>85.88</v>
      </c>
      <c r="H40" s="26">
        <v>2829.0</v>
      </c>
      <c r="I40" s="19">
        <v>0.0</v>
      </c>
      <c r="J40" s="20">
        <f t="shared" si="1"/>
        <v>0.0</v>
      </c>
      <c r="K40" s="19">
        <f t="shared" si="2"/>
        <v>-100.0</v>
      </c>
      <c r="L40" s="26"/>
    </row>
    <row r="41" spans="8:8">
      <c r="A41" s="16">
        <v>36.0</v>
      </c>
      <c r="B41" s="22" t="s">
        <v>71</v>
      </c>
      <c r="C41" s="23" t="s">
        <v>74</v>
      </c>
      <c r="D41" s="15" t="s">
        <v>17</v>
      </c>
      <c r="E41" s="24">
        <v>2.0</v>
      </c>
      <c r="F41" s="25">
        <v>5725.09</v>
      </c>
      <c r="G41" s="25">
        <v>171.75</v>
      </c>
      <c r="H41" s="26">
        <v>2829.0</v>
      </c>
      <c r="I41" s="19">
        <v>0.0</v>
      </c>
      <c r="J41" s="20">
        <f t="shared" si="1"/>
        <v>0.0</v>
      </c>
      <c r="K41" s="19">
        <f t="shared" si="2"/>
        <v>-100.0</v>
      </c>
      <c r="L41" s="26"/>
    </row>
    <row r="42" spans="8:8">
      <c r="A42" s="16">
        <v>37.0</v>
      </c>
      <c r="B42" s="22" t="s">
        <v>75</v>
      </c>
      <c r="C42" s="23" t="s">
        <v>76</v>
      </c>
      <c r="D42" s="15" t="s">
        <v>17</v>
      </c>
      <c r="E42" s="24">
        <v>1.0</v>
      </c>
      <c r="F42" s="25">
        <v>2238.86</v>
      </c>
      <c r="G42" s="25">
        <v>67.17</v>
      </c>
      <c r="H42" s="26">
        <v>1518.0</v>
      </c>
      <c r="I42" s="19">
        <f t="shared" si="5" ref="I42:I45">H42*1.05%</f>
        <v>15.939000000000002</v>
      </c>
      <c r="J42" s="20">
        <f t="shared" si="1"/>
        <v>15.939000000000002</v>
      </c>
      <c r="K42" s="19">
        <f t="shared" si="2"/>
        <v>-76.2706565430996</v>
      </c>
      <c r="L42" s="26"/>
    </row>
    <row r="43" spans="8:8">
      <c r="A43" s="16">
        <v>38.0</v>
      </c>
      <c r="B43" s="22" t="s">
        <v>77</v>
      </c>
      <c r="C43" s="23" t="s">
        <v>78</v>
      </c>
      <c r="D43" s="15" t="s">
        <v>17</v>
      </c>
      <c r="E43" s="24">
        <v>1.0</v>
      </c>
      <c r="F43" s="25">
        <v>9062.07</v>
      </c>
      <c r="G43" s="25">
        <v>271.86</v>
      </c>
      <c r="H43" s="26">
        <v>9018.0</v>
      </c>
      <c r="I43" s="19">
        <f t="shared" si="5"/>
        <v>94.68900000000001</v>
      </c>
      <c r="J43" s="20">
        <f t="shared" si="1"/>
        <v>94.68900000000001</v>
      </c>
      <c r="K43" s="19">
        <f t="shared" si="2"/>
        <v>-65.1699404105054</v>
      </c>
      <c r="L43" s="26"/>
    </row>
    <row r="44" spans="8:8">
      <c r="A44" s="16">
        <v>39.0</v>
      </c>
      <c r="B44" s="22" t="s">
        <v>64</v>
      </c>
      <c r="C44" s="23" t="s">
        <v>65</v>
      </c>
      <c r="D44" s="15" t="s">
        <v>17</v>
      </c>
      <c r="E44" s="24">
        <v>2.0</v>
      </c>
      <c r="F44" s="25">
        <v>6076.92</v>
      </c>
      <c r="G44" s="25">
        <v>182.31</v>
      </c>
      <c r="H44" s="26"/>
      <c r="I44" s="19">
        <f t="shared" si="5"/>
        <v>0.0</v>
      </c>
      <c r="J44" s="20">
        <f t="shared" si="1"/>
        <v>0.0</v>
      </c>
      <c r="K44" s="19">
        <f t="shared" si="2"/>
        <v>-100.0</v>
      </c>
      <c r="L44" s="26"/>
    </row>
    <row r="45" spans="8:8">
      <c r="A45" s="16">
        <v>40.0</v>
      </c>
      <c r="B45" s="22" t="s">
        <v>79</v>
      </c>
      <c r="C45" s="23" t="s">
        <v>80</v>
      </c>
      <c r="D45" s="15" t="s">
        <v>17</v>
      </c>
      <c r="E45" s="24">
        <v>3.0</v>
      </c>
      <c r="F45" s="25">
        <v>40280.55</v>
      </c>
      <c r="G45" s="25">
        <v>1208.42</v>
      </c>
      <c r="H45" s="26">
        <v>13020.0</v>
      </c>
      <c r="I45" s="19">
        <f t="shared" si="5"/>
        <v>136.71</v>
      </c>
      <c r="J45" s="20">
        <f t="shared" si="1"/>
        <v>410.13</v>
      </c>
      <c r="K45" s="19">
        <f t="shared" si="2"/>
        <v>-66.0606411678059</v>
      </c>
      <c r="L45" s="26"/>
    </row>
    <row r="46" spans="8:8">
      <c r="A46" s="16">
        <v>41.0</v>
      </c>
      <c r="B46" s="22" t="s">
        <v>81</v>
      </c>
      <c r="C46" s="23" t="s">
        <v>82</v>
      </c>
      <c r="D46" s="15" t="s">
        <v>17</v>
      </c>
      <c r="E46" s="24">
        <v>4.0</v>
      </c>
      <c r="F46" s="25">
        <v>13219.96</v>
      </c>
      <c r="G46" s="25">
        <v>396.6</v>
      </c>
      <c r="H46" s="26">
        <v>3050.0</v>
      </c>
      <c r="I46" s="19">
        <v>0.0</v>
      </c>
      <c r="J46" s="20">
        <f t="shared" si="1"/>
        <v>0.0</v>
      </c>
      <c r="K46" s="19">
        <f t="shared" si="2"/>
        <v>-100.0</v>
      </c>
      <c r="L46" s="26"/>
    </row>
    <row r="47" spans="8:8">
      <c r="A47" s="16">
        <v>42.0</v>
      </c>
      <c r="B47" s="22" t="s">
        <v>83</v>
      </c>
      <c r="C47" s="23" t="s">
        <v>84</v>
      </c>
      <c r="D47" s="15" t="s">
        <v>17</v>
      </c>
      <c r="E47" s="24">
        <v>6.0</v>
      </c>
      <c r="F47" s="25">
        <v>273629.46</v>
      </c>
      <c r="G47" s="25">
        <v>8208.88</v>
      </c>
      <c r="H47" s="26">
        <v>38800.0</v>
      </c>
      <c r="I47" s="19">
        <f t="shared" si="6" ref="I47:I51">H47*1.05%</f>
        <v>407.40000000000003</v>
      </c>
      <c r="J47" s="20">
        <f t="shared" si="1"/>
        <v>2444.4</v>
      </c>
      <c r="K47" s="19">
        <f t="shared" si="2"/>
        <v>-70.2224907660972</v>
      </c>
      <c r="L47" s="26"/>
    </row>
    <row r="48" spans="8:8">
      <c r="A48" s="16">
        <v>43.0</v>
      </c>
      <c r="B48" s="22" t="s">
        <v>23</v>
      </c>
      <c r="C48" s="23" t="s">
        <v>85</v>
      </c>
      <c r="D48" s="15" t="s">
        <v>17</v>
      </c>
      <c r="E48" s="24">
        <v>1.0</v>
      </c>
      <c r="F48" s="25">
        <v>7355.08</v>
      </c>
      <c r="G48" s="25">
        <v>220.65</v>
      </c>
      <c r="H48" s="26">
        <v>7307.0</v>
      </c>
      <c r="I48" s="19">
        <f t="shared" si="6"/>
        <v>76.7235</v>
      </c>
      <c r="J48" s="20">
        <f t="shared" si="1"/>
        <v>76.7235</v>
      </c>
      <c r="K48" s="19">
        <f t="shared" si="2"/>
        <v>-65.22841604350782</v>
      </c>
      <c r="L48" s="26"/>
    </row>
    <row r="49" spans="8:8">
      <c r="A49" s="16">
        <v>44.0</v>
      </c>
      <c r="B49" s="22" t="s">
        <v>62</v>
      </c>
      <c r="C49" s="23" t="s">
        <v>86</v>
      </c>
      <c r="D49" s="15" t="s">
        <v>17</v>
      </c>
      <c r="E49" s="24">
        <v>10.0</v>
      </c>
      <c r="F49" s="25">
        <v>57104.35</v>
      </c>
      <c r="G49" s="25">
        <v>1713.13</v>
      </c>
      <c r="H49" s="26"/>
      <c r="I49" s="19">
        <f t="shared" si="6"/>
        <v>0.0</v>
      </c>
      <c r="J49" s="20">
        <f t="shared" si="1"/>
        <v>0.0</v>
      </c>
      <c r="K49" s="19">
        <f t="shared" si="2"/>
        <v>-100.0</v>
      </c>
      <c r="L49" s="26"/>
    </row>
    <row r="50" spans="8:8">
      <c r="A50" s="16">
        <v>45.0</v>
      </c>
      <c r="B50" s="22" t="s">
        <v>60</v>
      </c>
      <c r="C50" s="23" t="s">
        <v>87</v>
      </c>
      <c r="D50" s="15" t="s">
        <v>17</v>
      </c>
      <c r="E50" s="24">
        <v>5.0</v>
      </c>
      <c r="F50" s="25">
        <v>12526.98</v>
      </c>
      <c r="G50" s="25">
        <v>375.81</v>
      </c>
      <c r="H50" s="26">
        <v>2526.0</v>
      </c>
      <c r="I50" s="19">
        <f t="shared" si="6"/>
        <v>26.523000000000003</v>
      </c>
      <c r="J50" s="20">
        <f t="shared" si="1"/>
        <v>132.615</v>
      </c>
      <c r="K50" s="19">
        <f t="shared" si="2"/>
        <v>-64.7122216013411</v>
      </c>
      <c r="L50" s="26"/>
    </row>
    <row r="51" spans="8:8">
      <c r="A51" s="16">
        <v>46.0</v>
      </c>
      <c r="B51" s="22" t="s">
        <v>66</v>
      </c>
      <c r="C51" s="23" t="s">
        <v>67</v>
      </c>
      <c r="D51" s="15" t="s">
        <v>17</v>
      </c>
      <c r="E51" s="24">
        <v>1.0</v>
      </c>
      <c r="F51" s="25">
        <v>7729.41</v>
      </c>
      <c r="G51" s="25">
        <v>231.88</v>
      </c>
      <c r="H51" s="26">
        <v>7727.0</v>
      </c>
      <c r="I51" s="19">
        <f t="shared" si="6"/>
        <v>81.1335</v>
      </c>
      <c r="J51" s="20">
        <f t="shared" si="1"/>
        <v>81.1335</v>
      </c>
      <c r="K51" s="19">
        <f t="shared" si="2"/>
        <v>-65.01056580990168</v>
      </c>
      <c r="L51" s="26"/>
    </row>
    <row r="52" spans="8:8">
      <c r="A52" s="16">
        <v>47.0</v>
      </c>
      <c r="B52" s="22" t="s">
        <v>88</v>
      </c>
      <c r="C52" s="23" t="s">
        <v>89</v>
      </c>
      <c r="D52" s="15" t="s">
        <v>17</v>
      </c>
      <c r="E52" s="24">
        <v>1.0</v>
      </c>
      <c r="F52" s="25">
        <v>5383.93</v>
      </c>
      <c r="G52" s="25">
        <v>161.52</v>
      </c>
      <c r="H52" s="26">
        <v>4368.0</v>
      </c>
      <c r="I52" s="19">
        <f>H52*0.35%</f>
        <v>15.287999999999998</v>
      </c>
      <c r="J52" s="20">
        <f t="shared" si="1"/>
        <v>15.287999999999998</v>
      </c>
      <c r="K52" s="19">
        <f t="shared" si="2"/>
        <v>-90.53491827637443</v>
      </c>
      <c r="L52" s="26"/>
    </row>
    <row r="53" spans="8:8">
      <c r="A53" s="16">
        <v>48.0</v>
      </c>
      <c r="B53" s="22" t="s">
        <v>58</v>
      </c>
      <c r="C53" s="23" t="s">
        <v>90</v>
      </c>
      <c r="D53" s="15" t="s">
        <v>17</v>
      </c>
      <c r="E53" s="24">
        <v>3.0</v>
      </c>
      <c r="F53" s="25">
        <v>6908.49</v>
      </c>
      <c r="G53" s="25">
        <v>207.25</v>
      </c>
      <c r="H53" s="26">
        <v>2258.0</v>
      </c>
      <c r="I53" s="19">
        <f t="shared" si="7" ref="I53:I80">H53*1.05%</f>
        <v>23.709000000000003</v>
      </c>
      <c r="J53" s="20">
        <f t="shared" si="1"/>
        <v>71.12700000000001</v>
      </c>
      <c r="K53" s="19">
        <f t="shared" si="2"/>
        <v>-65.68057901085645</v>
      </c>
      <c r="L53" s="26"/>
    </row>
    <row r="54" spans="8:8">
      <c r="A54" s="16">
        <v>49.0</v>
      </c>
      <c r="B54" s="22" t="s">
        <v>91</v>
      </c>
      <c r="C54" s="23" t="s">
        <v>92</v>
      </c>
      <c r="D54" s="15" t="s">
        <v>17</v>
      </c>
      <c r="E54" s="24">
        <v>1.0</v>
      </c>
      <c r="F54" s="25">
        <v>7355.08</v>
      </c>
      <c r="G54" s="25">
        <v>220.65</v>
      </c>
      <c r="H54" s="26">
        <v>7308.0</v>
      </c>
      <c r="I54" s="19">
        <f t="shared" si="7"/>
        <v>76.73400000000001</v>
      </c>
      <c r="J54" s="20">
        <f t="shared" si="1"/>
        <v>76.73400000000001</v>
      </c>
      <c r="K54" s="19">
        <f t="shared" si="2"/>
        <v>-65.22365737593474</v>
      </c>
      <c r="L54" s="26"/>
    </row>
    <row r="55" spans="8:8">
      <c r="A55" s="16">
        <v>50.0</v>
      </c>
      <c r="B55" s="22" t="s">
        <v>83</v>
      </c>
      <c r="C55" s="23" t="s">
        <v>93</v>
      </c>
      <c r="D55" s="15" t="s">
        <v>17</v>
      </c>
      <c r="E55" s="24">
        <v>2.0</v>
      </c>
      <c r="F55" s="25">
        <v>91209.82</v>
      </c>
      <c r="G55" s="25">
        <v>2736.29</v>
      </c>
      <c r="H55" s="26">
        <v>38800.0</v>
      </c>
      <c r="I55" s="19">
        <f t="shared" si="7"/>
        <v>407.40000000000003</v>
      </c>
      <c r="J55" s="20">
        <f t="shared" si="1"/>
        <v>814.8000000000001</v>
      </c>
      <c r="K55" s="19">
        <f t="shared" si="2"/>
        <v>-70.22245449130025</v>
      </c>
      <c r="L55" s="26"/>
    </row>
    <row r="56" spans="8:8">
      <c r="A56" s="16">
        <v>51.0</v>
      </c>
      <c r="B56" s="22" t="s">
        <v>94</v>
      </c>
      <c r="C56" s="23" t="s">
        <v>95</v>
      </c>
      <c r="D56" s="15" t="s">
        <v>17</v>
      </c>
      <c r="E56" s="24">
        <v>1.0</v>
      </c>
      <c r="F56" s="25">
        <v>5170.71</v>
      </c>
      <c r="G56" s="25">
        <v>155.12</v>
      </c>
      <c r="H56" s="26">
        <v>5160.0</v>
      </c>
      <c r="I56" s="19">
        <f t="shared" si="7"/>
        <v>54.18000000000001</v>
      </c>
      <c r="J56" s="20">
        <f t="shared" si="1"/>
        <v>54.18000000000001</v>
      </c>
      <c r="K56" s="19">
        <f t="shared" si="2"/>
        <v>-65.07220216606497</v>
      </c>
      <c r="L56" s="26"/>
    </row>
    <row r="57" spans="8:8">
      <c r="A57" s="16">
        <v>52.0</v>
      </c>
      <c r="B57" s="22" t="s">
        <v>96</v>
      </c>
      <c r="C57" s="23" t="s">
        <v>97</v>
      </c>
      <c r="D57" s="15" t="s">
        <v>17</v>
      </c>
      <c r="E57" s="24">
        <v>2.0</v>
      </c>
      <c r="F57" s="25">
        <v>18017.52</v>
      </c>
      <c r="G57" s="25">
        <v>540.53</v>
      </c>
      <c r="H57" s="26">
        <v>9000.0</v>
      </c>
      <c r="I57" s="19">
        <f t="shared" si="7"/>
        <v>94.5</v>
      </c>
      <c r="J57" s="20">
        <f t="shared" si="1"/>
        <v>189.0</v>
      </c>
      <c r="K57" s="19">
        <f t="shared" si="2"/>
        <v>-65.0343181692043</v>
      </c>
      <c r="L57" s="26"/>
    </row>
    <row r="58" spans="8:8">
      <c r="A58" s="16">
        <v>53.0</v>
      </c>
      <c r="B58" s="22" t="s">
        <v>58</v>
      </c>
      <c r="C58" s="23" t="s">
        <v>90</v>
      </c>
      <c r="D58" s="15" t="s">
        <v>17</v>
      </c>
      <c r="E58" s="24">
        <v>2.0</v>
      </c>
      <c r="F58" s="25">
        <v>4605.66</v>
      </c>
      <c r="G58" s="25">
        <v>138.17</v>
      </c>
      <c r="H58" s="26">
        <v>2308.0</v>
      </c>
      <c r="I58" s="19">
        <f t="shared" si="7"/>
        <v>24.234</v>
      </c>
      <c r="J58" s="20">
        <f t="shared" si="1"/>
        <v>48.468</v>
      </c>
      <c r="K58" s="19">
        <f t="shared" si="2"/>
        <v>-64.92147354707967</v>
      </c>
      <c r="L58" s="26"/>
    </row>
    <row r="59" spans="8:8">
      <c r="A59" s="16">
        <v>54.0</v>
      </c>
      <c r="B59" s="22" t="s">
        <v>98</v>
      </c>
      <c r="C59" s="23" t="s">
        <v>99</v>
      </c>
      <c r="D59" s="15" t="s">
        <v>17</v>
      </c>
      <c r="E59" s="24">
        <v>4.0</v>
      </c>
      <c r="F59" s="25">
        <v>10661.26</v>
      </c>
      <c r="G59" s="25">
        <v>319.84</v>
      </c>
      <c r="H59" s="26">
        <v>1061.0</v>
      </c>
      <c r="I59" s="19">
        <f t="shared" si="7"/>
        <v>11.140500000000001</v>
      </c>
      <c r="J59" s="20">
        <f t="shared" si="1"/>
        <v>44.562000000000005</v>
      </c>
      <c r="K59" s="19">
        <f t="shared" si="2"/>
        <v>-86.06740870435216</v>
      </c>
      <c r="L59" s="26"/>
    </row>
    <row r="60" spans="8:8">
      <c r="A60" s="16">
        <v>55.0</v>
      </c>
      <c r="B60" s="22" t="s">
        <v>100</v>
      </c>
      <c r="C60" s="23" t="s">
        <v>101</v>
      </c>
      <c r="D60" s="15" t="s">
        <v>17</v>
      </c>
      <c r="E60" s="24">
        <v>2.0</v>
      </c>
      <c r="F60" s="25">
        <v>8486.36</v>
      </c>
      <c r="G60" s="25">
        <v>254.59</v>
      </c>
      <c r="H60" s="26">
        <v>1799.0</v>
      </c>
      <c r="I60" s="19">
        <f t="shared" si="7"/>
        <v>18.8895</v>
      </c>
      <c r="J60" s="20">
        <f t="shared" si="1"/>
        <v>37.779</v>
      </c>
      <c r="K60" s="19">
        <f t="shared" si="2"/>
        <v>-85.16084685180093</v>
      </c>
      <c r="L60" s="26"/>
    </row>
    <row r="61" spans="8:8">
      <c r="A61" s="16">
        <v>56.0</v>
      </c>
      <c r="B61" s="22" t="s">
        <v>102</v>
      </c>
      <c r="C61" s="23" t="s">
        <v>103</v>
      </c>
      <c r="D61" s="15" t="s">
        <v>17</v>
      </c>
      <c r="E61" s="24">
        <v>1.0</v>
      </c>
      <c r="F61" s="25">
        <v>40512.77</v>
      </c>
      <c r="G61" s="25">
        <v>1215.38</v>
      </c>
      <c r="H61" s="26">
        <v>23660.0</v>
      </c>
      <c r="I61" s="19">
        <f t="shared" si="7"/>
        <v>248.43</v>
      </c>
      <c r="J61" s="20">
        <f t="shared" si="1"/>
        <v>248.43</v>
      </c>
      <c r="K61" s="19">
        <f t="shared" si="2"/>
        <v>-79.55947933979496</v>
      </c>
      <c r="L61" s="26"/>
    </row>
    <row r="62" spans="8:8">
      <c r="A62" s="16">
        <v>57.0</v>
      </c>
      <c r="B62" s="22" t="s">
        <v>91</v>
      </c>
      <c r="C62" s="23" t="s">
        <v>104</v>
      </c>
      <c r="D62" s="15" t="s">
        <v>17</v>
      </c>
      <c r="E62" s="24">
        <v>1.0</v>
      </c>
      <c r="F62" s="25">
        <v>7355.08</v>
      </c>
      <c r="G62" s="25">
        <v>220.65</v>
      </c>
      <c r="H62" s="26">
        <v>7308.0</v>
      </c>
      <c r="I62" s="19">
        <f t="shared" si="7"/>
        <v>76.73400000000001</v>
      </c>
      <c r="J62" s="20">
        <f t="shared" si="1"/>
        <v>76.73400000000001</v>
      </c>
      <c r="K62" s="19">
        <f t="shared" si="2"/>
        <v>-65.22365737593474</v>
      </c>
      <c r="L62" s="26"/>
    </row>
    <row r="63" spans="8:8">
      <c r="A63" s="16">
        <v>58.0</v>
      </c>
      <c r="B63" s="22" t="s">
        <v>105</v>
      </c>
      <c r="C63" s="23" t="s">
        <v>106</v>
      </c>
      <c r="D63" s="15" t="s">
        <v>17</v>
      </c>
      <c r="E63" s="24">
        <v>1.0</v>
      </c>
      <c r="F63" s="25">
        <v>11114.35</v>
      </c>
      <c r="G63" s="25">
        <v>333.43</v>
      </c>
      <c r="H63" s="26">
        <v>11098.0</v>
      </c>
      <c r="I63" s="19">
        <f t="shared" si="7"/>
        <v>116.52900000000001</v>
      </c>
      <c r="J63" s="20">
        <f t="shared" si="1"/>
        <v>116.52900000000001</v>
      </c>
      <c r="K63" s="19">
        <f t="shared" si="2"/>
        <v>-65.0514350838257</v>
      </c>
      <c r="L63" s="26"/>
    </row>
    <row r="64" spans="8:8">
      <c r="A64" s="16">
        <v>59.0</v>
      </c>
      <c r="B64" s="22" t="s">
        <v>107</v>
      </c>
      <c r="C64" s="23" t="s">
        <v>108</v>
      </c>
      <c r="D64" s="15" t="s">
        <v>17</v>
      </c>
      <c r="E64" s="24">
        <v>1.0</v>
      </c>
      <c r="F64" s="25">
        <v>3038.46</v>
      </c>
      <c r="G64" s="25">
        <v>91.15</v>
      </c>
      <c r="H64" s="26">
        <v>3058.0</v>
      </c>
      <c r="I64" s="19">
        <f t="shared" si="7"/>
        <v>32.109</v>
      </c>
      <c r="J64" s="20">
        <f t="shared" si="1"/>
        <v>32.109</v>
      </c>
      <c r="K64" s="19">
        <f t="shared" si="2"/>
        <v>-64.77345035655513</v>
      </c>
      <c r="L64" s="26"/>
    </row>
    <row r="65" spans="8:8">
      <c r="A65" s="16">
        <v>60.0</v>
      </c>
      <c r="B65" s="22" t="s">
        <v>64</v>
      </c>
      <c r="C65" s="23" t="s">
        <v>65</v>
      </c>
      <c r="D65" s="15" t="s">
        <v>17</v>
      </c>
      <c r="E65" s="24">
        <v>1.0</v>
      </c>
      <c r="F65" s="25">
        <v>3038.46</v>
      </c>
      <c r="G65" s="25">
        <v>91.15</v>
      </c>
      <c r="H65" s="26">
        <v>1620.0</v>
      </c>
      <c r="I65" s="19">
        <f t="shared" si="7"/>
        <v>17.01</v>
      </c>
      <c r="J65" s="20">
        <f t="shared" si="1"/>
        <v>17.01</v>
      </c>
      <c r="K65" s="19">
        <f t="shared" si="2"/>
        <v>-81.3384530992869</v>
      </c>
      <c r="L65" s="26"/>
    </row>
    <row r="66" spans="8:8">
      <c r="A66" s="16">
        <v>61.0</v>
      </c>
      <c r="B66" s="22" t="s">
        <v>91</v>
      </c>
      <c r="C66" s="23" t="s">
        <v>104</v>
      </c>
      <c r="D66" s="15" t="s">
        <v>17</v>
      </c>
      <c r="E66" s="24">
        <v>1.0</v>
      </c>
      <c r="F66" s="25">
        <v>7355.08</v>
      </c>
      <c r="G66" s="25">
        <v>220.65</v>
      </c>
      <c r="H66" s="26">
        <v>7308.0</v>
      </c>
      <c r="I66" s="19">
        <f t="shared" si="7"/>
        <v>76.73400000000001</v>
      </c>
      <c r="J66" s="20">
        <f t="shared" si="1"/>
        <v>76.73400000000001</v>
      </c>
      <c r="K66" s="19">
        <f t="shared" si="2"/>
        <v>-65.22365737593474</v>
      </c>
      <c r="L66" s="26"/>
    </row>
    <row r="67" spans="8:8">
      <c r="A67" s="16">
        <v>62.0</v>
      </c>
      <c r="B67" s="22" t="s">
        <v>109</v>
      </c>
      <c r="C67" s="23" t="s">
        <v>110</v>
      </c>
      <c r="D67" s="15" t="s">
        <v>17</v>
      </c>
      <c r="E67" s="24">
        <v>1.0</v>
      </c>
      <c r="F67" s="25">
        <v>5904.34</v>
      </c>
      <c r="G67" s="25">
        <v>177.13</v>
      </c>
      <c r="H67" s="26">
        <v>5887.0</v>
      </c>
      <c r="I67" s="19">
        <f t="shared" si="7"/>
        <v>61.813500000000005</v>
      </c>
      <c r="J67" s="20">
        <f t="shared" si="1"/>
        <v>61.813500000000005</v>
      </c>
      <c r="K67" s="19">
        <f t="shared" si="2"/>
        <v>-65.1027493931011</v>
      </c>
      <c r="L67" s="26"/>
    </row>
    <row r="68" spans="8:8">
      <c r="A68" s="16">
        <v>63.0</v>
      </c>
      <c r="B68" s="22" t="s">
        <v>96</v>
      </c>
      <c r="C68" s="23" t="s">
        <v>111</v>
      </c>
      <c r="D68" s="15" t="s">
        <v>17</v>
      </c>
      <c r="E68" s="24">
        <v>2.0</v>
      </c>
      <c r="F68" s="25">
        <v>18017.52</v>
      </c>
      <c r="G68" s="25">
        <v>540.53</v>
      </c>
      <c r="H68" s="26">
        <v>9000.0</v>
      </c>
      <c r="I68" s="19">
        <f t="shared" si="7"/>
        <v>94.5</v>
      </c>
      <c r="J68" s="20">
        <f t="shared" si="1"/>
        <v>189.0</v>
      </c>
      <c r="K68" s="19">
        <f t="shared" si="2"/>
        <v>-65.0343181692043</v>
      </c>
      <c r="L68" s="26"/>
    </row>
    <row r="69" spans="8:8">
      <c r="A69" s="16">
        <v>64.0</v>
      </c>
      <c r="B69" s="22" t="s">
        <v>112</v>
      </c>
      <c r="C69" s="23" t="s">
        <v>113</v>
      </c>
      <c r="D69" s="15" t="s">
        <v>17</v>
      </c>
      <c r="E69" s="24">
        <v>1.0</v>
      </c>
      <c r="F69" s="25">
        <v>12748.81</v>
      </c>
      <c r="G69" s="25">
        <v>382.46</v>
      </c>
      <c r="H69" s="26">
        <v>12089.0</v>
      </c>
      <c r="I69" s="19">
        <f t="shared" si="7"/>
        <v>126.93450000000001</v>
      </c>
      <c r="J69" s="20">
        <f t="shared" si="1"/>
        <v>126.93450000000001</v>
      </c>
      <c r="K69" s="19">
        <f t="shared" si="2"/>
        <v>-66.81103906290853</v>
      </c>
      <c r="L69" s="26"/>
    </row>
    <row r="70" spans="8:8">
      <c r="A70" s="16">
        <v>65.0</v>
      </c>
      <c r="B70" s="22" t="s">
        <v>114</v>
      </c>
      <c r="C70" s="23" t="s">
        <v>115</v>
      </c>
      <c r="D70" s="15" t="s">
        <v>17</v>
      </c>
      <c r="E70" s="24">
        <v>9.0</v>
      </c>
      <c r="F70" s="25">
        <v>11897.96</v>
      </c>
      <c r="G70" s="25">
        <v>356.94</v>
      </c>
      <c r="H70" s="26">
        <v>1299.0</v>
      </c>
      <c r="I70" s="19">
        <f t="shared" si="7"/>
        <v>13.639500000000002</v>
      </c>
      <c r="J70" s="20">
        <f t="shared" si="8" ref="J70:J91">I70*E70</f>
        <v>122.75550000000001</v>
      </c>
      <c r="K70" s="19">
        <f t="shared" si="9" ref="K70:K92">IF(G70=0,"",(J70-G70)/G70*100)</f>
        <v>-65.6089258698941</v>
      </c>
      <c r="L70" s="26"/>
    </row>
    <row r="71" spans="8:8">
      <c r="A71" s="16">
        <v>66.0</v>
      </c>
      <c r="B71" s="22" t="s">
        <v>116</v>
      </c>
      <c r="C71" s="23" t="s">
        <v>117</v>
      </c>
      <c r="D71" s="15" t="s">
        <v>17</v>
      </c>
      <c r="E71" s="24">
        <v>2.0</v>
      </c>
      <c r="F71" s="25">
        <v>24414.28</v>
      </c>
      <c r="G71" s="25">
        <v>732.43</v>
      </c>
      <c r="H71" s="26">
        <v>12000.0</v>
      </c>
      <c r="I71" s="19">
        <f t="shared" si="7"/>
        <v>126.00000000000001</v>
      </c>
      <c r="J71" s="20">
        <f t="shared" si="8"/>
        <v>252.00000000000003</v>
      </c>
      <c r="K71" s="19">
        <f t="shared" si="9"/>
        <v>-65.59398167742992</v>
      </c>
      <c r="L71" s="26"/>
    </row>
    <row r="72" spans="8:8">
      <c r="A72" s="16">
        <v>67.0</v>
      </c>
      <c r="B72" s="22" t="s">
        <v>118</v>
      </c>
      <c r="C72" s="23" t="s">
        <v>119</v>
      </c>
      <c r="D72" s="15" t="s">
        <v>17</v>
      </c>
      <c r="E72" s="24">
        <v>2.0</v>
      </c>
      <c r="F72" s="25">
        <v>8315.78</v>
      </c>
      <c r="G72" s="25">
        <v>249.47</v>
      </c>
      <c r="H72" s="26">
        <v>4130.0</v>
      </c>
      <c r="I72" s="19">
        <f t="shared" si="7"/>
        <v>43.365</v>
      </c>
      <c r="J72" s="20">
        <f t="shared" si="8"/>
        <v>86.73</v>
      </c>
      <c r="K72" s="19">
        <f t="shared" si="9"/>
        <v>-65.23429670902313</v>
      </c>
      <c r="L72" s="26"/>
    </row>
    <row r="73" spans="8:8">
      <c r="A73" s="16">
        <v>68.0</v>
      </c>
      <c r="B73" s="22" t="s">
        <v>56</v>
      </c>
      <c r="C73" s="23" t="s">
        <v>57</v>
      </c>
      <c r="D73" s="15" t="s">
        <v>17</v>
      </c>
      <c r="E73" s="24">
        <v>1.0</v>
      </c>
      <c r="F73" s="25">
        <v>43711.15</v>
      </c>
      <c r="G73" s="25">
        <v>1311.33</v>
      </c>
      <c r="H73" s="26">
        <v>29526.0</v>
      </c>
      <c r="I73" s="19">
        <f t="shared" si="7"/>
        <v>310.023</v>
      </c>
      <c r="J73" s="20">
        <f t="shared" si="8"/>
        <v>310.023</v>
      </c>
      <c r="K73" s="19">
        <f t="shared" si="9"/>
        <v>-76.35812495710461</v>
      </c>
      <c r="L73" s="26"/>
    </row>
    <row r="74" spans="8:8">
      <c r="A74" s="16">
        <v>69.0</v>
      </c>
      <c r="B74" s="22" t="s">
        <v>56</v>
      </c>
      <c r="C74" s="23" t="s">
        <v>57</v>
      </c>
      <c r="D74" s="15" t="s">
        <v>17</v>
      </c>
      <c r="E74" s="24">
        <v>1.0</v>
      </c>
      <c r="F74" s="25">
        <v>43711.15</v>
      </c>
      <c r="G74" s="25">
        <v>1311.33</v>
      </c>
      <c r="H74" s="26">
        <v>29526.0</v>
      </c>
      <c r="I74" s="19">
        <f t="shared" si="7"/>
        <v>310.023</v>
      </c>
      <c r="J74" s="20">
        <f t="shared" si="8"/>
        <v>310.023</v>
      </c>
      <c r="K74" s="19">
        <f t="shared" si="9"/>
        <v>-76.35812495710461</v>
      </c>
      <c r="L74" s="26"/>
    </row>
    <row r="75" spans="8:8">
      <c r="A75" s="16">
        <v>70.0</v>
      </c>
      <c r="B75" s="22" t="s">
        <v>56</v>
      </c>
      <c r="C75" s="23" t="s">
        <v>57</v>
      </c>
      <c r="D75" s="15" t="s">
        <v>17</v>
      </c>
      <c r="E75" s="24">
        <v>1.0</v>
      </c>
      <c r="F75" s="25">
        <v>43711.15</v>
      </c>
      <c r="G75" s="25">
        <v>1311.33</v>
      </c>
      <c r="H75" s="26">
        <v>29526.0</v>
      </c>
      <c r="I75" s="19">
        <f t="shared" si="7"/>
        <v>310.023</v>
      </c>
      <c r="J75" s="20">
        <f t="shared" si="8"/>
        <v>310.023</v>
      </c>
      <c r="K75" s="19">
        <f t="shared" si="9"/>
        <v>-76.35812495710461</v>
      </c>
      <c r="L75" s="26"/>
    </row>
    <row r="76" spans="8:8">
      <c r="A76" s="16">
        <v>71.0</v>
      </c>
      <c r="B76" s="22" t="s">
        <v>56</v>
      </c>
      <c r="C76" s="23" t="s">
        <v>57</v>
      </c>
      <c r="D76" s="15" t="s">
        <v>17</v>
      </c>
      <c r="E76" s="24">
        <v>1.0</v>
      </c>
      <c r="F76" s="25">
        <v>43711.15</v>
      </c>
      <c r="G76" s="25">
        <v>1311.33</v>
      </c>
      <c r="H76" s="26">
        <v>29526.0</v>
      </c>
      <c r="I76" s="19">
        <f t="shared" si="7"/>
        <v>310.023</v>
      </c>
      <c r="J76" s="20">
        <f t="shared" si="8"/>
        <v>310.023</v>
      </c>
      <c r="K76" s="19">
        <f t="shared" si="9"/>
        <v>-76.35812495710461</v>
      </c>
      <c r="L76" s="26"/>
    </row>
    <row r="77" spans="8:8">
      <c r="A77" s="16">
        <v>72.0</v>
      </c>
      <c r="B77" s="22" t="s">
        <v>120</v>
      </c>
      <c r="C77" s="23" t="s">
        <v>121</v>
      </c>
      <c r="D77" s="15" t="s">
        <v>17</v>
      </c>
      <c r="E77" s="24">
        <v>1.0</v>
      </c>
      <c r="F77" s="25">
        <v>39446.65</v>
      </c>
      <c r="G77" s="25">
        <v>1183.4</v>
      </c>
      <c r="H77" s="26">
        <v>39800.0</v>
      </c>
      <c r="I77" s="19">
        <f t="shared" si="7"/>
        <v>417.90000000000003</v>
      </c>
      <c r="J77" s="20">
        <f t="shared" si="8"/>
        <v>417.90000000000003</v>
      </c>
      <c r="K77" s="19">
        <f t="shared" si="9"/>
        <v>-64.68649653540645</v>
      </c>
      <c r="L77" s="26"/>
    </row>
    <row r="78" spans="8:8">
      <c r="A78" s="16">
        <v>73.0</v>
      </c>
      <c r="B78" s="22" t="s">
        <v>56</v>
      </c>
      <c r="C78" s="23" t="s">
        <v>57</v>
      </c>
      <c r="D78" s="15" t="s">
        <v>17</v>
      </c>
      <c r="E78" s="24">
        <v>1.0</v>
      </c>
      <c r="F78" s="25">
        <v>43711.15</v>
      </c>
      <c r="G78" s="25">
        <v>1311.33</v>
      </c>
      <c r="H78" s="26">
        <v>29526.0</v>
      </c>
      <c r="I78" s="19">
        <f t="shared" si="7"/>
        <v>310.023</v>
      </c>
      <c r="J78" s="20">
        <f t="shared" si="8"/>
        <v>310.023</v>
      </c>
      <c r="K78" s="19">
        <f t="shared" si="9"/>
        <v>-76.35812495710461</v>
      </c>
      <c r="L78" s="26"/>
    </row>
    <row r="79" spans="8:8">
      <c r="A79" s="16">
        <v>74.0</v>
      </c>
      <c r="B79" s="22" t="s">
        <v>56</v>
      </c>
      <c r="C79" s="23" t="s">
        <v>57</v>
      </c>
      <c r="D79" s="15" t="s">
        <v>17</v>
      </c>
      <c r="E79" s="24">
        <v>1.0</v>
      </c>
      <c r="F79" s="25">
        <v>43711.15</v>
      </c>
      <c r="G79" s="25">
        <v>1311.33</v>
      </c>
      <c r="H79" s="26">
        <v>29526.0</v>
      </c>
      <c r="I79" s="19">
        <f t="shared" si="7"/>
        <v>310.023</v>
      </c>
      <c r="J79" s="20">
        <f t="shared" si="8"/>
        <v>310.023</v>
      </c>
      <c r="K79" s="19">
        <f t="shared" si="9"/>
        <v>-76.35812495710461</v>
      </c>
      <c r="L79" s="26"/>
    </row>
    <row r="80" spans="8:8">
      <c r="A80" s="16">
        <v>75.0</v>
      </c>
      <c r="B80" s="22" t="s">
        <v>120</v>
      </c>
      <c r="C80" s="23" t="s">
        <v>121</v>
      </c>
      <c r="D80" s="15" t="s">
        <v>17</v>
      </c>
      <c r="E80" s="24">
        <v>1.0</v>
      </c>
      <c r="F80" s="25">
        <v>39446.65</v>
      </c>
      <c r="G80" s="25">
        <v>1183.4</v>
      </c>
      <c r="H80" s="26">
        <v>39800.0</v>
      </c>
      <c r="I80" s="19">
        <f t="shared" si="7"/>
        <v>417.90000000000003</v>
      </c>
      <c r="J80" s="20">
        <f t="shared" si="8"/>
        <v>417.90000000000003</v>
      </c>
      <c r="K80" s="19">
        <f t="shared" si="9"/>
        <v>-64.68649653540645</v>
      </c>
      <c r="L80" s="26"/>
    </row>
    <row r="81" spans="8:8">
      <c r="A81" s="16">
        <v>76.0</v>
      </c>
      <c r="B81" s="22" t="s">
        <v>122</v>
      </c>
      <c r="C81" s="24" t="s">
        <v>123</v>
      </c>
      <c r="D81" s="15" t="s">
        <v>124</v>
      </c>
      <c r="E81" s="24">
        <v>11.0</v>
      </c>
      <c r="F81" s="25">
        <v>101074.43</v>
      </c>
      <c r="G81" s="25">
        <v>3032.23</v>
      </c>
      <c r="H81" s="28">
        <v>9457.0</v>
      </c>
      <c r="I81" s="19">
        <f t="shared" si="10" ref="I81:I86">H81*0.25%</f>
        <v>23.642500000000002</v>
      </c>
      <c r="J81" s="20">
        <f t="shared" si="8"/>
        <v>260.0675</v>
      </c>
      <c r="K81" s="19">
        <f t="shared" si="9"/>
        <v>-91.42322647028755</v>
      </c>
      <c r="L81" s="28"/>
    </row>
    <row r="82" spans="8:8">
      <c r="A82" s="16">
        <v>77.0</v>
      </c>
      <c r="B82" s="22" t="s">
        <v>125</v>
      </c>
      <c r="C82" s="23" t="s">
        <v>126</v>
      </c>
      <c r="D82" s="15" t="s">
        <v>124</v>
      </c>
      <c r="E82" s="23">
        <v>1.0</v>
      </c>
      <c r="F82" s="25">
        <v>6983.12</v>
      </c>
      <c r="G82" s="25">
        <v>209.49</v>
      </c>
      <c r="H82" s="28">
        <v>6989.0</v>
      </c>
      <c r="I82" s="19">
        <f t="shared" si="10"/>
        <v>17.4725</v>
      </c>
      <c r="J82" s="20">
        <f t="shared" si="8"/>
        <v>17.4725</v>
      </c>
      <c r="K82" s="19">
        <f t="shared" si="9"/>
        <v>-91.65950642035419</v>
      </c>
      <c r="L82" s="28"/>
    </row>
    <row r="83" spans="8:8">
      <c r="A83" s="16">
        <v>78.0</v>
      </c>
      <c r="B83" s="22" t="s">
        <v>127</v>
      </c>
      <c r="C83" s="23" t="s">
        <v>128</v>
      </c>
      <c r="D83" s="15" t="s">
        <v>124</v>
      </c>
      <c r="E83" s="23">
        <v>14.0</v>
      </c>
      <c r="F83" s="25">
        <v>60200.0</v>
      </c>
      <c r="G83" s="25">
        <v>1806.0</v>
      </c>
      <c r="H83" s="28">
        <v>4299.0</v>
      </c>
      <c r="I83" s="19">
        <f t="shared" si="10"/>
        <v>10.7475</v>
      </c>
      <c r="J83" s="20">
        <f t="shared" si="8"/>
        <v>150.465</v>
      </c>
      <c r="K83" s="19">
        <f t="shared" si="9"/>
        <v>-91.6686046511628</v>
      </c>
      <c r="L83" s="28"/>
    </row>
    <row r="84" spans="8:8">
      <c r="A84" s="16">
        <v>79.0</v>
      </c>
      <c r="B84" s="22" t="s">
        <v>129</v>
      </c>
      <c r="C84" s="24" t="s">
        <v>130</v>
      </c>
      <c r="D84" s="15" t="s">
        <v>124</v>
      </c>
      <c r="E84" s="24">
        <v>6.0</v>
      </c>
      <c r="F84" s="25">
        <v>152242.74</v>
      </c>
      <c r="G84" s="25">
        <v>4567.28</v>
      </c>
      <c r="H84" s="28">
        <v>25149.0</v>
      </c>
      <c r="I84" s="19">
        <f t="shared" si="10"/>
        <v>62.8725</v>
      </c>
      <c r="J84" s="20">
        <f t="shared" si="8"/>
        <v>377.235</v>
      </c>
      <c r="K84" s="19">
        <f t="shared" si="9"/>
        <v>-91.74048886864831</v>
      </c>
      <c r="L84" s="28"/>
    </row>
    <row r="85" spans="8:8">
      <c r="A85" s="16">
        <v>80.0</v>
      </c>
      <c r="B85" s="22" t="s">
        <v>131</v>
      </c>
      <c r="C85" s="24" t="s">
        <v>132</v>
      </c>
      <c r="D85" s="15" t="s">
        <v>124</v>
      </c>
      <c r="E85" s="24">
        <v>4.0</v>
      </c>
      <c r="F85" s="25">
        <v>402142.58</v>
      </c>
      <c r="G85" s="25">
        <v>12064.28</v>
      </c>
      <c r="H85" s="28">
        <v>68100.0</v>
      </c>
      <c r="I85" s="19">
        <f t="shared" si="10"/>
        <v>170.25</v>
      </c>
      <c r="J85" s="20">
        <f t="shared" si="8"/>
        <v>681.0</v>
      </c>
      <c r="K85" s="19">
        <f t="shared" si="9"/>
        <v>-94.35523711319698</v>
      </c>
      <c r="L85" s="28"/>
    </row>
    <row r="86" spans="8:8">
      <c r="A86" s="16">
        <v>81.0</v>
      </c>
      <c r="B86" s="22" t="s">
        <v>133</v>
      </c>
      <c r="C86" s="24" t="s">
        <v>134</v>
      </c>
      <c r="D86" s="15" t="s">
        <v>124</v>
      </c>
      <c r="E86" s="24">
        <v>3.0</v>
      </c>
      <c r="F86" s="25">
        <v>14456.66</v>
      </c>
      <c r="G86" s="25">
        <v>433.7</v>
      </c>
      <c r="H86" s="28">
        <v>4830.0</v>
      </c>
      <c r="I86" s="19">
        <f t="shared" si="10"/>
        <v>12.075000000000001</v>
      </c>
      <c r="J86" s="20">
        <f t="shared" si="8"/>
        <v>36.225</v>
      </c>
      <c r="K86" s="19">
        <f t="shared" si="9"/>
        <v>-91.64745215586811</v>
      </c>
      <c r="L86" s="28"/>
    </row>
    <row r="87" spans="8:8">
      <c r="A87" s="16">
        <v>82.0</v>
      </c>
      <c r="B87" s="29" t="s">
        <v>135</v>
      </c>
      <c r="C87" s="24"/>
      <c r="D87" s="15" t="s">
        <v>17</v>
      </c>
      <c r="E87" s="24">
        <v>1.0</v>
      </c>
      <c r="F87" s="30">
        <v>12793.51</v>
      </c>
      <c r="G87" s="25">
        <v>383.81</v>
      </c>
      <c r="H87" s="31">
        <v>121750.0</v>
      </c>
      <c r="I87" s="19">
        <v>0.0</v>
      </c>
      <c r="J87" s="20">
        <f t="shared" si="8"/>
        <v>0.0</v>
      </c>
      <c r="K87" s="19">
        <f t="shared" si="9"/>
        <v>-100.0</v>
      </c>
      <c r="L87" s="28"/>
    </row>
    <row r="88" spans="8:8">
      <c r="A88" s="16">
        <v>83.0</v>
      </c>
      <c r="B88" s="32" t="s">
        <v>136</v>
      </c>
      <c r="C88" s="15"/>
      <c r="D88" s="15" t="s">
        <v>17</v>
      </c>
      <c r="E88" s="24">
        <v>1.0</v>
      </c>
      <c r="F88" s="25">
        <v>16156.28</v>
      </c>
      <c r="G88" s="25">
        <v>484.69</v>
      </c>
      <c r="H88" s="19">
        <v>0.0</v>
      </c>
      <c r="I88" s="19">
        <f t="shared" si="11" ref="I88:I91">H88*1.05%</f>
        <v>0.0</v>
      </c>
      <c r="J88" s="20">
        <f t="shared" si="8"/>
        <v>0.0</v>
      </c>
      <c r="K88" s="19">
        <f t="shared" si="9"/>
        <v>-100.0</v>
      </c>
      <c r="L88" s="33"/>
    </row>
    <row r="89" spans="8:8">
      <c r="A89" s="16">
        <v>84.0</v>
      </c>
      <c r="B89" s="32" t="s">
        <v>136</v>
      </c>
      <c r="C89" s="15"/>
      <c r="D89" s="15" t="s">
        <v>17</v>
      </c>
      <c r="E89" s="24">
        <v>1.0</v>
      </c>
      <c r="F89" s="25">
        <v>15606.24</v>
      </c>
      <c r="G89" s="25">
        <v>468.19</v>
      </c>
      <c r="H89" s="19">
        <v>0.0</v>
      </c>
      <c r="I89" s="19">
        <f t="shared" si="11"/>
        <v>0.0</v>
      </c>
      <c r="J89" s="20">
        <f t="shared" si="8"/>
        <v>0.0</v>
      </c>
      <c r="K89" s="19">
        <f t="shared" si="9"/>
        <v>-100.0</v>
      </c>
      <c r="L89" s="33"/>
    </row>
    <row r="90" spans="8:8">
      <c r="A90" s="16">
        <v>85.0</v>
      </c>
      <c r="B90" s="32" t="s">
        <v>136</v>
      </c>
      <c r="C90" s="15"/>
      <c r="D90" s="15" t="s">
        <v>17</v>
      </c>
      <c r="E90" s="24">
        <v>1.0</v>
      </c>
      <c r="F90" s="25">
        <v>7022.4</v>
      </c>
      <c r="G90" s="25">
        <v>210.67</v>
      </c>
      <c r="H90" s="19">
        <v>0.0</v>
      </c>
      <c r="I90" s="19">
        <f t="shared" si="11"/>
        <v>0.0</v>
      </c>
      <c r="J90" s="20">
        <f t="shared" si="8"/>
        <v>0.0</v>
      </c>
      <c r="K90" s="19">
        <f t="shared" si="9"/>
        <v>-100.0</v>
      </c>
      <c r="L90" s="33"/>
    </row>
    <row r="91" spans="8:8">
      <c r="A91" s="16">
        <v>86.0</v>
      </c>
      <c r="B91" s="32" t="s">
        <v>136</v>
      </c>
      <c r="C91" s="15"/>
      <c r="D91" s="15" t="s">
        <v>17</v>
      </c>
      <c r="E91" s="24">
        <v>1.0</v>
      </c>
      <c r="F91" s="25">
        <v>5821.2</v>
      </c>
      <c r="G91" s="25">
        <v>174.64</v>
      </c>
      <c r="H91" s="19">
        <v>0.0</v>
      </c>
      <c r="I91" s="19">
        <f t="shared" si="11"/>
        <v>0.0</v>
      </c>
      <c r="J91" s="20">
        <f t="shared" si="8"/>
        <v>0.0</v>
      </c>
      <c r="K91" s="19">
        <f t="shared" si="9"/>
        <v>-100.0</v>
      </c>
      <c r="L91" s="33"/>
    </row>
    <row r="92" spans="8:8">
      <c r="A92" s="34" t="s">
        <v>137</v>
      </c>
      <c r="B92" s="35"/>
      <c r="C92" s="16"/>
      <c r="D92" s="16"/>
      <c r="E92" s="16"/>
      <c r="F92" s="19">
        <f>SUM(F6:上一行)</f>
        <v>3125650.830000001</v>
      </c>
      <c r="G92" s="19">
        <f>SUM(G6:G91)</f>
        <v>93769.43999999996</v>
      </c>
      <c r="H92" s="19">
        <v>0.0</v>
      </c>
      <c r="I92" s="19"/>
      <c r="J92" s="20">
        <f>SUM(J6:J91)-0.573</f>
        <v>19245.0</v>
      </c>
      <c r="K92" s="19">
        <f t="shared" si="9"/>
        <v>-79.47625580359656</v>
      </c>
      <c r="L92" s="21"/>
    </row>
  </sheetData>
  <mergeCells count="12">
    <mergeCell ref="A1:L1"/>
    <mergeCell ref="B4:B5"/>
    <mergeCell ref="F4:G4"/>
    <mergeCell ref="H4:J4"/>
    <mergeCell ref="A92:B92"/>
    <mergeCell ref="A4:A5"/>
    <mergeCell ref="A2:L2"/>
    <mergeCell ref="L4:L5"/>
    <mergeCell ref="K4:K5"/>
    <mergeCell ref="E4:E5"/>
    <mergeCell ref="D4:D5"/>
    <mergeCell ref="C4:C5"/>
  </mergeCells>
  <dataValidations count="5">
    <dataValidation allowBlank="1" type="any" operator="between" errorStyle="stop" showInputMessage="1" prompt="①相同设备购置时间不同，要按单台(套)填列，如果同批购入可合并填列；②设备整套购入且未按明细入账，则起始行相应列填写该设备的名称及帐面值，在其下面各行分别填列该套设备的明细项；③对停用、不需用、待报废、淘汰、盘亏、盘盈、二手设备等应在备注栏标明；④“规格型号”、“生产厂家”要按设备铭牌填写。⑤“存放地点或使用部门”根据企业管理情况按存放地点或使用部门两种口径选择一种填写。" showErrorMessage="1" sqref="A1"/>
    <dataValidation allowBlank="1" type="any" operator="between" errorStyle="stop" showInputMessage="1" prompt="①相同设备购置时间不同，要按单台(套)填列，如果同批购入可合并填列；②设备整套购入且未按明细入账，则起始行相应列填写该设备的名称及帐面值，在其下面各行分别填列该套设备的明细项；③对停用、不需用、待报废、淘汰、盘亏、盘盈、二手设备等应在备注栏标明；④“规格型号”、“生产厂家”要按设备铭牌填写。⑤“存放地点或使用部门”根据企业管理情况按存放地点或使用部门两种口径选择一种填写。" showErrorMessage="1" sqref="B1"/>
    <dataValidation allowBlank="1" type="any" operator="between" errorStyle="stop" showInputMessage="1" prompt="①相同设备购置时间不同，要按单台(套)填列，如果同批购入可合并填列；②设备整套购入且未按明细入账，则起始行相应列填写该设备的名称及帐面值，在其下面各行分别填列该套设备的明细项；③对停用、不需用、待报废、淘汰、盘亏、盘盈、二手设备等应在备注栏标明；④“规格型号”、“生产厂家”要按设备铭牌填写。⑤“存放地点或使用部门”根据企业管理情况按存放地点或使用部门两种口径选择一种填写。" showErrorMessage="1" sqref="C1"/>
    <dataValidation allowBlank="1" type="any" operator="between" errorStyle="stop" showInputMessage="1" prompt="①相同设备购置时间不同，要按单台(套)填列，如果同批购入可合并填列；②设备整套购入且未按明细入账，则起始行相应列填写该设备的名称及帐面值，在其下面各行分别填列该套设备的明细项；③对停用、不需用、待报废、淘汰、盘亏、盘盈、二手设备等应在备注栏标明；④“规格型号”、“生产厂家”要按设备铭牌填写。⑤“存放地点或使用部门”根据企业管理情况按存放地点或使用部门两种口径选择一种填写。" showErrorMessage="1" sqref="D1:E1"/>
    <dataValidation allowBlank="1" type="any" operator="between" errorStyle="stop" showInputMessage="1" prompt="①相同设备购置时间不同，要按单台(套)填列，如果同批购入可合并填列；②设备整套购入且未按明细入账，则起始行相应列填写该设备的名称及帐面值，在其下面各行分别填列该套设备的明细项；③对停用、不需用、待报废、淘汰、盘亏、盘盈、二手设备等应在备注栏标明；④“规格型号”、“生产厂家”要按设备铭牌填写。⑤“存放地点或使用部门”根据企业管理情况按存放地点或使用部门两种口径选择一种填写。" showErrorMessage="1" sqref="F1:L1"/>
  </dataValidations>
  <pageMargins left="0.7" right="0.7" top="0.75" bottom="0.75" header="0.3" footer="0.3"/>
  <legacy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Tutti</dc:creator>
  <cp:lastModifiedBy>贾晓婷</cp:lastModifiedBy>
  <dcterms:created xsi:type="dcterms:W3CDTF">2022-11-27T22:49:00Z</dcterms:created>
  <dcterms:modified xsi:type="dcterms:W3CDTF">2022-12-15T01:29:29Z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5eacbdf294f24f3abd190b3756121b7c</vt:lpwstr>
  </property>
</Properties>
</file>