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activeTab="1"/>
  </bookViews>
  <sheets>
    <sheet name="封面" sheetId="4" r:id="rId1"/>
    <sheet name="电子设备" sheetId="1" r:id="rId2"/>
    <sheet name="Sheet3" sheetId="3" state="hidden" r:id="rId3"/>
  </sheets>
  <externalReferences>
    <externalReference r:id="rId4"/>
  </externalReferences>
  <definedNames>
    <definedName name="_xlnm._FilterDatabase" localSheetId="1" hidden="1">电子设备!$A$5:$O$148</definedName>
    <definedName name="_xlnm.Print_Area" localSheetId="0">封面!$A$1:$K$19</definedName>
    <definedName name="_xlnm.Print_Area" localSheetId="1">电子设备!$A$1:$O$148</definedName>
    <definedName name="_xlnm.Print_Titles" localSheetId="1">电子设备!$1:$4</definedName>
  </definedNames>
  <calcPr calcId="144525"/>
</workbook>
</file>

<file path=xl/comments1.xml><?xml version="1.0" encoding="utf-8"?>
<comments xmlns="http://schemas.openxmlformats.org/spreadsheetml/2006/main">
  <authors>
    <author>w</author>
    <author>chenjie</author>
  </authors>
  <commentList>
    <comment ref="M5" authorId="0">
      <text>
        <r>
          <rPr>
            <b/>
            <sz val="9"/>
            <rFont val="宋体"/>
            <charset val="134"/>
          </rPr>
          <t>w:</t>
        </r>
        <r>
          <rPr>
            <sz val="9"/>
            <rFont val="宋体"/>
            <charset val="134"/>
          </rPr>
          <t xml:space="preserve">
黄色列内容不打印</t>
        </r>
      </text>
    </comment>
    <comment ref="G7" authorId="1">
      <text>
        <r>
          <rPr>
            <sz val="9"/>
            <rFont val="宋体"/>
            <charset val="134"/>
          </rPr>
          <t>chenjie:
台、件、套、个等</t>
        </r>
      </text>
    </comment>
  </commentList>
</comments>
</file>

<file path=xl/sharedStrings.xml><?xml version="1.0" encoding="utf-8"?>
<sst xmlns="http://schemas.openxmlformats.org/spreadsheetml/2006/main" count="1045" uniqueCount="329">
  <si>
    <t xml:space="preserve">                      项目</t>
  </si>
  <si>
    <t>评估申报明细表</t>
  </si>
  <si>
    <t>评估基准日：</t>
  </si>
  <si>
    <t>产权持有方：西安演艺集团</t>
  </si>
  <si>
    <t>企业负责人：</t>
  </si>
  <si>
    <t>评估人员:</t>
  </si>
  <si>
    <t>产权持有方填表人：</t>
  </si>
  <si>
    <t>填表日期：</t>
  </si>
  <si>
    <t>固定资产—电子设备评估申报表</t>
  </si>
  <si>
    <t>金额单位：人民币元</t>
  </si>
  <si>
    <t>序号</t>
  </si>
  <si>
    <t>卡片编号</t>
  </si>
  <si>
    <t>设备
编号</t>
  </si>
  <si>
    <t>设备名称</t>
  </si>
  <si>
    <t>规格型号</t>
  </si>
  <si>
    <t>生产厂家</t>
  </si>
  <si>
    <t>计量单位</t>
  </si>
  <si>
    <t>数量</t>
  </si>
  <si>
    <t>购置日期</t>
  </si>
  <si>
    <t>启用日期</t>
  </si>
  <si>
    <t>账面价值</t>
  </si>
  <si>
    <t>资产状态</t>
  </si>
  <si>
    <t>残余价值</t>
  </si>
  <si>
    <t>备注</t>
  </si>
  <si>
    <t>原值</t>
  </si>
  <si>
    <t>净值</t>
  </si>
  <si>
    <t>0000000003</t>
  </si>
  <si>
    <t>040002-2</t>
  </si>
  <si>
    <t>台式电脑</t>
  </si>
  <si>
    <t>联想</t>
  </si>
  <si>
    <t>M4300</t>
  </si>
  <si>
    <t>台</t>
  </si>
  <si>
    <t>损坏</t>
  </si>
  <si>
    <r>
      <rPr>
        <sz val="10"/>
        <rFont val="宋体"/>
        <charset val="0"/>
      </rPr>
      <t>15</t>
    </r>
    <r>
      <rPr>
        <sz val="10"/>
        <rFont val="宋体"/>
        <charset val="134"/>
      </rPr>
      <t>楼库房</t>
    </r>
  </si>
  <si>
    <t>040002-3</t>
  </si>
  <si>
    <t>040002-4</t>
  </si>
  <si>
    <t>040002-5</t>
  </si>
  <si>
    <t>040002-6</t>
  </si>
  <si>
    <t>040002-7</t>
  </si>
  <si>
    <t>在用</t>
  </si>
  <si>
    <r>
      <rPr>
        <sz val="10"/>
        <rFont val="宋体"/>
        <charset val="0"/>
      </rPr>
      <t>16</t>
    </r>
    <r>
      <rPr>
        <sz val="10"/>
        <rFont val="宋体"/>
        <charset val="134"/>
      </rPr>
      <t>楼</t>
    </r>
    <r>
      <rPr>
        <sz val="10"/>
        <rFont val="宋体"/>
        <charset val="0"/>
      </rPr>
      <t>1616</t>
    </r>
  </si>
  <si>
    <t>040002-8</t>
  </si>
  <si>
    <t>040002-9</t>
  </si>
  <si>
    <t>040002-10</t>
  </si>
  <si>
    <t>040002-11</t>
  </si>
  <si>
    <t>040002-12</t>
  </si>
  <si>
    <t>040002-13</t>
  </si>
  <si>
    <t>15楼司机班</t>
  </si>
  <si>
    <t>040002-14</t>
  </si>
  <si>
    <t>040002-15</t>
  </si>
  <si>
    <t>040002-16</t>
  </si>
  <si>
    <t>040002-17</t>
  </si>
  <si>
    <t>0000000005</t>
  </si>
  <si>
    <t>040004-1</t>
  </si>
  <si>
    <t>黑白打印机</t>
  </si>
  <si>
    <t>惠普</t>
  </si>
  <si>
    <t>P1118</t>
  </si>
  <si>
    <t>16楼1616</t>
  </si>
  <si>
    <t>040004-2</t>
  </si>
  <si>
    <t>040004-3</t>
  </si>
  <si>
    <t>16楼1610</t>
  </si>
  <si>
    <t>040004-4</t>
  </si>
  <si>
    <t>040004-5</t>
  </si>
  <si>
    <t>16楼1614</t>
  </si>
  <si>
    <t>040004-6</t>
  </si>
  <si>
    <t>040004-7</t>
  </si>
  <si>
    <t>15楼1515</t>
  </si>
  <si>
    <t>040004-8</t>
  </si>
  <si>
    <t>0000000006</t>
  </si>
  <si>
    <t>040005</t>
  </si>
  <si>
    <t>彩色打印机</t>
  </si>
  <si>
    <t>CP1205</t>
  </si>
  <si>
    <t>15楼库房</t>
  </si>
  <si>
    <t>0000000007</t>
  </si>
  <si>
    <t>040006</t>
  </si>
  <si>
    <t>数码复印机</t>
  </si>
  <si>
    <t>佳能</t>
  </si>
  <si>
    <t>IR2520</t>
  </si>
  <si>
    <t>0000000008</t>
  </si>
  <si>
    <t>040007</t>
  </si>
  <si>
    <t>数码相机</t>
  </si>
  <si>
    <t>6D</t>
  </si>
  <si>
    <t>0000000009</t>
  </si>
  <si>
    <t>040008</t>
  </si>
  <si>
    <t>调音台</t>
  </si>
  <si>
    <t>百威</t>
  </si>
  <si>
    <t>MG12/4</t>
  </si>
  <si>
    <t>大华1935剧场</t>
  </si>
  <si>
    <t>0000000010</t>
  </si>
  <si>
    <t>040009</t>
  </si>
  <si>
    <t>主攻放</t>
  </si>
  <si>
    <t>PV900</t>
  </si>
  <si>
    <t>0000000011</t>
  </si>
  <si>
    <t>040010</t>
  </si>
  <si>
    <t>无线麦克风</t>
  </si>
  <si>
    <t>U2</t>
  </si>
  <si>
    <t>0000000012</t>
  </si>
  <si>
    <t>040011</t>
  </si>
  <si>
    <t>均衡器</t>
  </si>
  <si>
    <t>EQ231</t>
  </si>
  <si>
    <t>0000000013</t>
  </si>
  <si>
    <t>040012</t>
  </si>
  <si>
    <t>数字反馈抑制器</t>
  </si>
  <si>
    <t>DSP2420</t>
  </si>
  <si>
    <t>0000000014</t>
  </si>
  <si>
    <t>040013</t>
  </si>
  <si>
    <t>投影机</t>
  </si>
  <si>
    <t>NEC</t>
  </si>
  <si>
    <t>NP530C</t>
  </si>
  <si>
    <t>0000000015</t>
  </si>
  <si>
    <t>040014</t>
  </si>
  <si>
    <t>无线电动幕布</t>
  </si>
  <si>
    <t>奥利华</t>
  </si>
  <si>
    <r>
      <rPr>
        <sz val="10"/>
        <color indexed="8"/>
        <rFont val="宋体"/>
        <charset val="0"/>
      </rPr>
      <t>120</t>
    </r>
    <r>
      <rPr>
        <sz val="10"/>
        <color indexed="8"/>
        <rFont val="宋体"/>
        <charset val="134"/>
      </rPr>
      <t>寸</t>
    </r>
  </si>
  <si>
    <t>0000000016</t>
  </si>
  <si>
    <t>040015</t>
  </si>
  <si>
    <t>路由器</t>
  </si>
  <si>
    <t>侠诺</t>
  </si>
  <si>
    <r>
      <rPr>
        <sz val="10"/>
        <color indexed="8"/>
        <rFont val="宋体"/>
        <charset val="0"/>
      </rPr>
      <t>GQF</t>
    </r>
    <r>
      <rPr>
        <sz val="10"/>
        <color indexed="8"/>
        <rFont val="宋体"/>
        <charset val="134"/>
      </rPr>
      <t>奔雷</t>
    </r>
    <r>
      <rPr>
        <sz val="10"/>
        <color indexed="8"/>
        <rFont val="宋体"/>
        <charset val="0"/>
      </rPr>
      <t>500</t>
    </r>
  </si>
  <si>
    <t>0000000017</t>
  </si>
  <si>
    <t>040016</t>
  </si>
  <si>
    <t>净化电源</t>
  </si>
  <si>
    <t>精通</t>
  </si>
  <si>
    <t>3KW</t>
  </si>
  <si>
    <t>0000000018</t>
  </si>
  <si>
    <t>040017-1</t>
  </si>
  <si>
    <t>电脑</t>
  </si>
  <si>
    <t>M4350</t>
  </si>
  <si>
    <t>网络中心</t>
  </si>
  <si>
    <t>040017-2</t>
  </si>
  <si>
    <t>0000000026</t>
  </si>
  <si>
    <t>040025-1</t>
  </si>
  <si>
    <t>T4900</t>
  </si>
  <si>
    <t>040025-2</t>
  </si>
  <si>
    <t>040025-3</t>
  </si>
  <si>
    <t>0000000029</t>
  </si>
  <si>
    <t>040028-1</t>
  </si>
  <si>
    <t>组装台式电脑</t>
  </si>
  <si>
    <t>040028-2</t>
  </si>
  <si>
    <t>0000000033</t>
  </si>
  <si>
    <t>040032-1</t>
  </si>
  <si>
    <t>对讲机</t>
  </si>
  <si>
    <t>摩托罗拉</t>
  </si>
  <si>
    <t>CP1660</t>
  </si>
  <si>
    <t>040032-2</t>
  </si>
  <si>
    <t>040032-3</t>
  </si>
  <si>
    <t>040032-4</t>
  </si>
  <si>
    <t>040032-5</t>
  </si>
  <si>
    <t>040032-6</t>
  </si>
  <si>
    <t>040032-7</t>
  </si>
  <si>
    <t>040032-8</t>
  </si>
  <si>
    <t>040032-9</t>
  </si>
  <si>
    <t>040032-10</t>
  </si>
  <si>
    <t>0000000034</t>
  </si>
  <si>
    <t>060002</t>
  </si>
  <si>
    <t>大班椅</t>
  </si>
  <si>
    <t>阳光</t>
  </si>
  <si>
    <t>曲江管委会</t>
  </si>
  <si>
    <t>0000000042</t>
  </si>
  <si>
    <t>060003-1</t>
  </si>
  <si>
    <t>班前椅</t>
  </si>
  <si>
    <t>个</t>
  </si>
  <si>
    <t>大厦二楼剧场</t>
  </si>
  <si>
    <t>0000000043</t>
  </si>
  <si>
    <t>060003-2</t>
  </si>
  <si>
    <t>060004</t>
  </si>
  <si>
    <t>三门书柜</t>
  </si>
  <si>
    <t>1350*450*2000H</t>
  </si>
  <si>
    <t>负一楼</t>
  </si>
  <si>
    <t>0000000044</t>
  </si>
  <si>
    <t>060006</t>
  </si>
  <si>
    <t>长茶几</t>
  </si>
  <si>
    <t>1200*700</t>
  </si>
  <si>
    <t>6楼601</t>
  </si>
  <si>
    <t>0000000045</t>
  </si>
  <si>
    <t>060007</t>
  </si>
  <si>
    <t>茶几</t>
  </si>
  <si>
    <t>600*600</t>
  </si>
  <si>
    <t>套</t>
  </si>
  <si>
    <t>大厦负二层</t>
  </si>
  <si>
    <t>0000000046</t>
  </si>
  <si>
    <t>060008</t>
  </si>
  <si>
    <t>床</t>
  </si>
  <si>
    <t>1500*2000</t>
  </si>
  <si>
    <t>16楼1602</t>
  </si>
  <si>
    <t>0000000047</t>
  </si>
  <si>
    <t>060009</t>
  </si>
  <si>
    <t>更衣柜</t>
  </si>
  <si>
    <t>900*580*1850H</t>
  </si>
  <si>
    <t>大厦17楼</t>
  </si>
  <si>
    <t>0000000048</t>
  </si>
  <si>
    <t>060012-1</t>
  </si>
  <si>
    <t>0000000049</t>
  </si>
  <si>
    <t>060012-2</t>
  </si>
  <si>
    <t>0000000050</t>
  </si>
  <si>
    <t>060013</t>
  </si>
  <si>
    <t>7楼701</t>
  </si>
  <si>
    <t>0000000051</t>
  </si>
  <si>
    <t>060014</t>
  </si>
  <si>
    <t>沙发</t>
  </si>
  <si>
    <t>2+2+3</t>
  </si>
  <si>
    <t>2楼灯光室</t>
  </si>
  <si>
    <t>0000000052</t>
  </si>
  <si>
    <t>060015</t>
  </si>
  <si>
    <t>大西洋</t>
  </si>
  <si>
    <t>1500W*800D*380H</t>
  </si>
  <si>
    <t>060016</t>
  </si>
  <si>
    <t>条案</t>
  </si>
  <si>
    <t>2000W*400D*900H</t>
  </si>
  <si>
    <t>1楼贵宾室</t>
  </si>
  <si>
    <t>0000000053</t>
  </si>
  <si>
    <t>060017</t>
  </si>
  <si>
    <t>16楼1608</t>
  </si>
  <si>
    <t>0000000054</t>
  </si>
  <si>
    <t>060018</t>
  </si>
  <si>
    <t>0000000056</t>
  </si>
  <si>
    <t>060019-2</t>
  </si>
  <si>
    <t>大班台</t>
  </si>
  <si>
    <t>2800W*1100D*750H</t>
  </si>
  <si>
    <t>负二地下室</t>
  </si>
  <si>
    <t>0000000058</t>
  </si>
  <si>
    <t>060020-2</t>
  </si>
  <si>
    <t>0000000059</t>
  </si>
  <si>
    <t>060021-1</t>
  </si>
  <si>
    <t>15楼1514</t>
  </si>
  <si>
    <t>060021-2</t>
  </si>
  <si>
    <t>060021-3</t>
  </si>
  <si>
    <t>物业办</t>
  </si>
  <si>
    <t>060021-4</t>
  </si>
  <si>
    <t>财务档案室</t>
  </si>
  <si>
    <t>0000000060</t>
  </si>
  <si>
    <t>060021-5</t>
  </si>
  <si>
    <t>060021-6</t>
  </si>
  <si>
    <t>060021-7</t>
  </si>
  <si>
    <t>060021-8</t>
  </si>
  <si>
    <t>0000000061</t>
  </si>
  <si>
    <t>060022-1</t>
  </si>
  <si>
    <t>书柜</t>
  </si>
  <si>
    <t>900*450*2000H</t>
  </si>
  <si>
    <t>060022-2</t>
  </si>
  <si>
    <t>060022-3</t>
  </si>
  <si>
    <t>060022-4</t>
  </si>
  <si>
    <t>060023-3</t>
  </si>
  <si>
    <t>060023-4</t>
  </si>
  <si>
    <t>060023-5</t>
  </si>
  <si>
    <t>060024-1</t>
  </si>
  <si>
    <t>1200W*650D*420H</t>
  </si>
  <si>
    <t>10楼1013</t>
  </si>
  <si>
    <t>0000000062</t>
  </si>
  <si>
    <t>060024-2</t>
  </si>
  <si>
    <t>060024-3</t>
  </si>
  <si>
    <t>060024-4</t>
  </si>
  <si>
    <t>060024-5</t>
  </si>
  <si>
    <t>0000000063</t>
  </si>
  <si>
    <t>060025</t>
  </si>
  <si>
    <t>1200*2000</t>
  </si>
  <si>
    <t>060026</t>
  </si>
  <si>
    <t>060027-1</t>
  </si>
  <si>
    <t>列席会议椅</t>
  </si>
  <si>
    <t>060027-2</t>
  </si>
  <si>
    <t>060027-3</t>
  </si>
  <si>
    <t>0000000064</t>
  </si>
  <si>
    <t>060027-4</t>
  </si>
  <si>
    <t>060027-5</t>
  </si>
  <si>
    <t>060027-6</t>
  </si>
  <si>
    <t>060027-7</t>
  </si>
  <si>
    <t>060027-8</t>
  </si>
  <si>
    <t>0000000065</t>
  </si>
  <si>
    <t>060027-9</t>
  </si>
  <si>
    <t>0000000066</t>
  </si>
  <si>
    <t>060027-10</t>
  </si>
  <si>
    <t>0000000067</t>
  </si>
  <si>
    <t>060027-11</t>
  </si>
  <si>
    <t>060027-12</t>
  </si>
  <si>
    <t>060027-13</t>
  </si>
  <si>
    <t>060027-14</t>
  </si>
  <si>
    <t>060028-1</t>
  </si>
  <si>
    <t>办公桌</t>
  </si>
  <si>
    <t>1800*700</t>
  </si>
  <si>
    <t>060028-2</t>
  </si>
  <si>
    <t>060028-3</t>
  </si>
  <si>
    <t>060028-4</t>
  </si>
  <si>
    <t>060028-5</t>
  </si>
  <si>
    <t>060029-1</t>
  </si>
  <si>
    <t>班椅</t>
  </si>
  <si>
    <t>14楼会议室</t>
  </si>
  <si>
    <t>060029-2</t>
  </si>
  <si>
    <t>060029-3</t>
  </si>
  <si>
    <t>060029-4</t>
  </si>
  <si>
    <t>060029-5</t>
  </si>
  <si>
    <t>0000000068</t>
  </si>
  <si>
    <t>060030-1</t>
  </si>
  <si>
    <r>
      <rPr>
        <sz val="10"/>
        <color indexed="8"/>
        <rFont val="宋体"/>
        <charset val="0"/>
      </rPr>
      <t>L</t>
    </r>
    <r>
      <rPr>
        <sz val="10"/>
        <color indexed="8"/>
        <rFont val="宋体"/>
        <charset val="134"/>
      </rPr>
      <t>型屏风工位</t>
    </r>
  </si>
  <si>
    <t>1400W*1400D*1100H</t>
  </si>
  <si>
    <t>060030-2</t>
  </si>
  <si>
    <t>060030-3</t>
  </si>
  <si>
    <t>060030-4</t>
  </si>
  <si>
    <t>060030-5</t>
  </si>
  <si>
    <t>0000000069</t>
  </si>
  <si>
    <t>060030-6</t>
  </si>
  <si>
    <t>060030-7</t>
  </si>
  <si>
    <t>060030-8</t>
  </si>
  <si>
    <t>060030-9</t>
  </si>
  <si>
    <t>060030-10</t>
  </si>
  <si>
    <t>0000000070</t>
  </si>
  <si>
    <t>060030-11</t>
  </si>
  <si>
    <t>060030-12</t>
  </si>
  <si>
    <t>060030-13</t>
  </si>
  <si>
    <t>060030-14</t>
  </si>
  <si>
    <t>060031</t>
  </si>
  <si>
    <t>接待沙发</t>
  </si>
  <si>
    <t>1+2+3</t>
  </si>
  <si>
    <t>网络中心/工程部</t>
  </si>
  <si>
    <t>060032</t>
  </si>
  <si>
    <t>1200*600</t>
  </si>
  <si>
    <t>15楼1502</t>
  </si>
  <si>
    <t>060033</t>
  </si>
  <si>
    <t>060034</t>
  </si>
  <si>
    <t>060039</t>
  </si>
  <si>
    <t>音控桌</t>
  </si>
  <si>
    <t>1400*700*750H</t>
  </si>
  <si>
    <t>大厦负一层</t>
  </si>
  <si>
    <t>060042-1</t>
  </si>
  <si>
    <t>圆形鼓凳桌</t>
  </si>
  <si>
    <t>060042-2</t>
  </si>
  <si>
    <t>070001</t>
  </si>
  <si>
    <t>售票亭</t>
  </si>
  <si>
    <t>大华1935</t>
  </si>
  <si>
    <r>
      <rPr>
        <sz val="10"/>
        <rFont val="宋体"/>
        <charset val="134"/>
      </rPr>
      <t>合</t>
    </r>
    <r>
      <rPr>
        <sz val="10"/>
        <rFont val="宋体"/>
        <charset val="0"/>
      </rPr>
      <t xml:space="preserve">            </t>
    </r>
    <r>
      <rPr>
        <sz val="1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</si>
</sst>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  <numFmt numFmtId="178" formatCode="#,##0.00_ "/>
  </numFmts>
  <fonts count="43">
    <font>
      <sz val="11"/>
      <color theme="1"/>
      <name val="宋体"/>
      <charset val="134"/>
      <scheme val="minor"/>
    </font>
    <font>
      <sz val="18"/>
      <name val="Arial Narrow"/>
      <charset val="0"/>
    </font>
    <font>
      <sz val="10"/>
      <name val="Arial Narrow"/>
      <charset val="0"/>
    </font>
    <font>
      <sz val="18"/>
      <name val="黑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0"/>
      <color indexed="10"/>
      <name val="Arial Narrow"/>
      <charset val="0"/>
    </font>
    <font>
      <sz val="9"/>
      <name val="宋体"/>
      <charset val="0"/>
    </font>
    <font>
      <b/>
      <sz val="9"/>
      <name val="宋体"/>
      <charset val="0"/>
    </font>
    <font>
      <sz val="10"/>
      <color indexed="12"/>
      <name val="仿宋_GB2312"/>
      <charset val="134"/>
    </font>
    <font>
      <sz val="12"/>
      <name val="Times New Roman"/>
      <charset val="0"/>
    </font>
    <font>
      <sz val="28"/>
      <name val="Times New Roman"/>
      <charset val="0"/>
    </font>
    <font>
      <sz val="20"/>
      <name val="Times New Roman"/>
      <charset val="0"/>
    </font>
    <font>
      <sz val="28"/>
      <name val="宋体"/>
      <charset val="134"/>
    </font>
    <font>
      <sz val="22"/>
      <name val="宋体"/>
      <charset val="134"/>
    </font>
    <font>
      <sz val="22"/>
      <name val="Times New Roman"/>
      <charset val="0"/>
    </font>
    <font>
      <sz val="1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0"/>
    <xf numFmtId="0" fontId="22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4" fillId="11" borderId="19" applyNumberFormat="0" applyAlignment="0" applyProtection="0">
      <alignment vertical="center"/>
    </xf>
    <xf numFmtId="0" fontId="35" fillId="11" borderId="15" applyNumberFormat="0" applyAlignment="0" applyProtection="0">
      <alignment vertical="center"/>
    </xf>
    <xf numFmtId="0" fontId="36" fillId="12" borderId="2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horizontal="centerContinuous"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Continuous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2" fillId="0" borderId="0" xfId="0" applyNumberFormat="1" applyFont="1" applyFill="1" applyAlignment="1">
      <alignment horizontal="centerContinuous" vertical="center"/>
    </xf>
    <xf numFmtId="0" fontId="5" fillId="0" borderId="0" xfId="0" applyFont="1" applyFill="1" applyAlignment="1">
      <alignment horizontal="right" vertical="center"/>
    </xf>
    <xf numFmtId="0" fontId="5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6" applyFont="1" applyFill="1" applyAlignment="1">
      <alignment horizontal="left" vertical="center"/>
    </xf>
    <xf numFmtId="43" fontId="10" fillId="0" borderId="2" xfId="0" applyNumberFormat="1" applyFont="1" applyFill="1" applyBorder="1" applyAlignment="1">
      <alignment horizontal="right" vertical="center"/>
    </xf>
    <xf numFmtId="43" fontId="11" fillId="0" borderId="2" xfId="0" applyNumberFormat="1" applyFont="1" applyFill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2" fillId="0" borderId="6" xfId="0" applyNumberFormat="1" applyFont="1" applyFill="1" applyBorder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0" xfId="0" applyFont="1" applyBorder="1">
      <alignment vertical="center"/>
    </xf>
    <xf numFmtId="0" fontId="16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9" fillId="0" borderId="9" xfId="6" applyFont="1" applyFill="1" applyBorder="1" applyAlignment="1" applyProtection="1">
      <alignment horizontal="center" vertical="center"/>
    </xf>
    <xf numFmtId="0" fontId="19" fillId="0" borderId="0" xfId="6" applyFont="1" applyFill="1" applyBorder="1" applyAlignment="1" applyProtection="1">
      <alignment horizontal="center" vertical="center"/>
    </xf>
    <xf numFmtId="0" fontId="15" fillId="0" borderId="9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shrinkToFit="1"/>
    </xf>
    <xf numFmtId="0" fontId="19" fillId="0" borderId="0" xfId="6" applyFont="1" applyFill="1" applyBorder="1" applyAlignment="1" applyProtection="1">
      <alignment vertical="center"/>
    </xf>
    <xf numFmtId="0" fontId="20" fillId="0" borderId="0" xfId="0" applyFont="1" applyBorder="1" applyAlignment="1">
      <alignment horizontal="left" shrinkToFit="1"/>
    </xf>
    <xf numFmtId="0" fontId="20" fillId="0" borderId="0" xfId="0" applyFont="1" applyBorder="1">
      <alignment vertical="center"/>
    </xf>
    <xf numFmtId="0" fontId="19" fillId="0" borderId="0" xfId="6" applyFont="1" applyFill="1" applyBorder="1" applyAlignment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4" fillId="0" borderId="13" xfId="0" applyFont="1" applyBorder="1" applyAlignment="1">
      <alignment horizontal="center"/>
    </xf>
    <xf numFmtId="58" fontId="14" fillId="0" borderId="0" xfId="0" applyNumberFormat="1" applyFont="1">
      <alignment vertical="center"/>
    </xf>
    <xf numFmtId="0" fontId="21" fillId="0" borderId="0" xfId="0" applyFont="1">
      <alignment vertical="center"/>
    </xf>
    <xf numFmtId="0" fontId="18" fillId="0" borderId="13" xfId="0" applyFont="1" applyBorder="1" applyAlignment="1">
      <alignment horizontal="center"/>
    </xf>
    <xf numFmtId="0" fontId="19" fillId="0" borderId="13" xfId="6" applyFont="1" applyFill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15" fillId="0" borderId="13" xfId="0" applyFont="1" applyBorder="1">
      <alignment vertical="center"/>
    </xf>
    <xf numFmtId="0" fontId="15" fillId="0" borderId="13" xfId="0" applyFont="1" applyBorder="1" applyAlignment="1">
      <alignment horizontal="center" shrinkToFit="1"/>
    </xf>
    <xf numFmtId="0" fontId="13" fillId="0" borderId="14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资产评估申报表（新准则版） (version 1)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2&#30003;&#25253;&#34920;-&#21333;&#39033;&#21450;&#36164;&#20135;&#32452;&#21512;&#35780;&#202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申报表封面"/>
      <sheetName val="4-6资产汇总表"/>
      <sheetName val="4-6-1房屋建筑物"/>
      <sheetName val="4-6-2构筑物"/>
      <sheetName val="4-6-3管道沟槽"/>
      <sheetName val="4-6-4机器设备"/>
      <sheetName val="4-6-5车辆"/>
      <sheetName val="4-6-6电子设备"/>
      <sheetName val="4-12-1无形-土地"/>
      <sheetName val="4-17其他非流动资产"/>
    </sheetNames>
    <sheetDataSet>
      <sheetData sheetId="0" refreshError="1">
        <row r="16">
          <cell r="G16" t="str">
            <v>评估人员: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opLeftCell="A3" workbookViewId="0">
      <selection activeCell="E11" sqref="E11"/>
    </sheetView>
  </sheetViews>
  <sheetFormatPr defaultColWidth="8.75" defaultRowHeight="15.75"/>
  <cols>
    <col min="1" max="6" width="11.375" style="43" customWidth="1"/>
    <col min="7" max="7" width="16.5" style="43" customWidth="1"/>
    <col min="8" max="10" width="11.375" style="43" customWidth="1"/>
    <col min="11" max="11" width="8.125" style="43" customWidth="1"/>
    <col min="12" max="12" width="8.75" style="43"/>
    <col min="13" max="13" width="16.5" style="43" customWidth="1"/>
    <col min="14" max="16384" width="8.75" style="43"/>
  </cols>
  <sheetData>
    <row r="1" s="43" customFormat="1" spans="1:11">
      <c r="A1" s="46"/>
      <c r="B1" s="47"/>
      <c r="C1" s="47"/>
      <c r="D1" s="47"/>
      <c r="E1" s="47"/>
      <c r="F1" s="47"/>
      <c r="G1" s="47"/>
      <c r="H1" s="47"/>
      <c r="I1" s="47"/>
      <c r="J1" s="47"/>
      <c r="K1" s="65"/>
    </row>
    <row r="2" s="43" customFormat="1" spans="1:11">
      <c r="A2" s="48"/>
      <c r="B2" s="49"/>
      <c r="C2" s="49"/>
      <c r="D2" s="49"/>
      <c r="E2" s="49"/>
      <c r="F2" s="49"/>
      <c r="G2" s="49"/>
      <c r="H2" s="49"/>
      <c r="I2" s="49"/>
      <c r="J2" s="49"/>
      <c r="K2" s="66"/>
    </row>
    <row r="3" s="44" customFormat="1" ht="35.25" spans="1:13">
      <c r="A3" s="50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67"/>
      <c r="M3" s="68"/>
    </row>
    <row r="4" s="43" customFormat="1" spans="1:13">
      <c r="A4" s="48"/>
      <c r="B4" s="49"/>
      <c r="C4" s="49"/>
      <c r="D4" s="49"/>
      <c r="E4" s="49"/>
      <c r="F4" s="49"/>
      <c r="G4" s="49"/>
      <c r="H4" s="49"/>
      <c r="I4" s="49"/>
      <c r="J4" s="49"/>
      <c r="K4" s="66"/>
      <c r="M4" s="69"/>
    </row>
    <row r="5" s="43" customFormat="1" spans="1:13">
      <c r="A5" s="48"/>
      <c r="B5" s="49"/>
      <c r="C5" s="49"/>
      <c r="D5" s="49"/>
      <c r="E5" s="49"/>
      <c r="F5" s="49"/>
      <c r="G5" s="49"/>
      <c r="H5" s="49"/>
      <c r="I5" s="49"/>
      <c r="J5" s="49"/>
      <c r="K5" s="66"/>
      <c r="M5" s="69"/>
    </row>
    <row r="6" s="43" customFormat="1" ht="27" spans="1:13">
      <c r="A6" s="52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70"/>
      <c r="M6" s="69"/>
    </row>
    <row r="7" s="43" customFormat="1" spans="1:13">
      <c r="A7" s="48"/>
      <c r="B7" s="49"/>
      <c r="C7" s="49"/>
      <c r="D7" s="49"/>
      <c r="E7" s="49"/>
      <c r="F7" s="49"/>
      <c r="G7" s="49"/>
      <c r="H7" s="49"/>
      <c r="I7" s="49"/>
      <c r="J7" s="49"/>
      <c r="K7" s="66"/>
      <c r="M7" s="69"/>
    </row>
    <row r="8" s="45" customFormat="1" ht="26.25" spans="1:13">
      <c r="A8" s="54" t="s">
        <v>2</v>
      </c>
      <c r="B8" s="55"/>
      <c r="C8" s="55"/>
      <c r="D8" s="55"/>
      <c r="E8" s="55"/>
      <c r="F8" s="55"/>
      <c r="G8" s="55"/>
      <c r="H8" s="55"/>
      <c r="I8" s="55"/>
      <c r="J8" s="55"/>
      <c r="K8" s="71"/>
      <c r="M8" s="72"/>
    </row>
    <row r="9" s="45" customFormat="1" ht="26.25" spans="1:11">
      <c r="A9" s="56"/>
      <c r="B9" s="57"/>
      <c r="C9" s="57"/>
      <c r="D9" s="57"/>
      <c r="E9" s="57"/>
      <c r="F9" s="57"/>
      <c r="G9" s="57"/>
      <c r="H9" s="57"/>
      <c r="I9" s="57"/>
      <c r="J9" s="57"/>
      <c r="K9" s="73"/>
    </row>
    <row r="10" s="45" customFormat="1" ht="26.25" spans="1:11">
      <c r="A10" s="56"/>
      <c r="B10" s="57"/>
      <c r="C10" s="57"/>
      <c r="D10" s="57"/>
      <c r="E10" s="57"/>
      <c r="F10" s="57"/>
      <c r="G10" s="57"/>
      <c r="H10" s="57"/>
      <c r="I10" s="57"/>
      <c r="J10" s="57"/>
      <c r="K10" s="73"/>
    </row>
    <row r="11" s="45" customFormat="1" ht="26.25" spans="1:11">
      <c r="A11" s="56"/>
      <c r="B11" s="58"/>
      <c r="C11" s="59" t="s">
        <v>3</v>
      </c>
      <c r="D11" s="60"/>
      <c r="E11" s="60"/>
      <c r="F11" s="60"/>
      <c r="G11" s="60"/>
      <c r="H11" s="60"/>
      <c r="I11" s="60"/>
      <c r="J11" s="60"/>
      <c r="K11" s="74"/>
    </row>
    <row r="12" s="45" customFormat="1" ht="26.25" spans="1:11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73"/>
    </row>
    <row r="13" s="45" customFormat="1" ht="26.25" spans="1:11">
      <c r="A13" s="56"/>
      <c r="B13" s="57"/>
      <c r="C13" s="57"/>
      <c r="D13" s="57"/>
      <c r="E13" s="57"/>
      <c r="F13" s="57"/>
      <c r="H13" s="57"/>
      <c r="I13" s="57"/>
      <c r="J13" s="57"/>
      <c r="K13" s="73"/>
    </row>
    <row r="14" s="45" customFormat="1" ht="26.25" spans="1:11">
      <c r="A14" s="56"/>
      <c r="B14" s="57"/>
      <c r="C14" s="61" t="s">
        <v>4</v>
      </c>
      <c r="D14" s="57"/>
      <c r="E14" s="57"/>
      <c r="F14" s="57"/>
      <c r="G14" s="61" t="s">
        <v>5</v>
      </c>
      <c r="H14" s="57"/>
      <c r="I14" s="57"/>
      <c r="J14" s="57"/>
      <c r="K14" s="73"/>
    </row>
    <row r="15" s="45" customFormat="1" ht="26.25" spans="1:11">
      <c r="A15" s="56"/>
      <c r="B15" s="57"/>
      <c r="C15" s="57"/>
      <c r="D15" s="57"/>
      <c r="E15" s="57"/>
      <c r="F15" s="57"/>
      <c r="G15" s="57"/>
      <c r="H15" s="57"/>
      <c r="I15" s="57"/>
      <c r="J15" s="57"/>
      <c r="K15" s="73"/>
    </row>
    <row r="16" s="45" customFormat="1" ht="26.25" spans="1:11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73"/>
    </row>
    <row r="17" s="45" customFormat="1" ht="26.25" spans="1:11">
      <c r="A17" s="56"/>
      <c r="B17" s="57"/>
      <c r="C17" s="62" t="s">
        <v>6</v>
      </c>
      <c r="D17" s="57"/>
      <c r="E17" s="57"/>
      <c r="F17" s="57"/>
      <c r="G17" s="61" t="s">
        <v>7</v>
      </c>
      <c r="H17" s="57"/>
      <c r="I17" s="57"/>
      <c r="J17" s="57"/>
      <c r="K17" s="73"/>
    </row>
    <row r="18" s="43" customFormat="1" spans="1:11">
      <c r="A18" s="48"/>
      <c r="B18" s="49"/>
      <c r="C18" s="49"/>
      <c r="D18" s="49"/>
      <c r="E18" s="49"/>
      <c r="F18" s="49"/>
      <c r="G18" s="49"/>
      <c r="H18" s="49"/>
      <c r="I18" s="49"/>
      <c r="J18" s="49"/>
      <c r="K18" s="66"/>
    </row>
    <row r="19" s="43" customFormat="1" ht="16.5" spans="1:11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75"/>
    </row>
  </sheetData>
  <mergeCells count="3">
    <mergeCell ref="A3:K3"/>
    <mergeCell ref="A6:K6"/>
    <mergeCell ref="A8:K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2"/>
  <sheetViews>
    <sheetView tabSelected="1" view="pageBreakPreview" zoomScaleNormal="100" workbookViewId="0">
      <selection activeCell="M17" sqref="M17"/>
    </sheetView>
  </sheetViews>
  <sheetFormatPr defaultColWidth="9" defaultRowHeight="15.75" customHeight="1"/>
  <cols>
    <col min="1" max="1" width="4.625" style="2" customWidth="1"/>
    <col min="2" max="2" width="4.625" style="2" hidden="1" customWidth="1"/>
    <col min="3" max="3" width="9.875" style="2" customWidth="1"/>
    <col min="4" max="4" width="13.375" style="2" customWidth="1"/>
    <col min="5" max="5" width="9" style="2" customWidth="1"/>
    <col min="6" max="6" width="16.875" style="2" customWidth="1"/>
    <col min="7" max="7" width="5.375" style="2" customWidth="1"/>
    <col min="8" max="8" width="6.25" style="2" customWidth="1"/>
    <col min="9" max="10" width="10" style="2" customWidth="1"/>
    <col min="11" max="12" width="12.25" style="2" customWidth="1"/>
    <col min="13" max="13" width="5.25" style="2" customWidth="1" outlineLevel="1"/>
    <col min="14" max="14" width="10.75" style="2" customWidth="1" outlineLevel="1"/>
    <col min="15" max="15" width="14.875" style="2" customWidth="1"/>
    <col min="16" max="16384" width="9" style="2"/>
  </cols>
  <sheetData>
    <row r="1" s="1" customFormat="1" ht="25.5" customHeight="1" spans="1:15">
      <c r="A1" s="4" t="s">
        <v>8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customHeight="1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customHeight="1" spans="1:15">
      <c r="A3" s="7" t="str">
        <f>封面!A8</f>
        <v>评估基准日：</v>
      </c>
      <c r="B3" s="7"/>
      <c r="C3" s="7"/>
      <c r="D3" s="7"/>
      <c r="E3" s="7"/>
      <c r="F3" s="7"/>
      <c r="G3" s="7"/>
      <c r="H3" s="7"/>
      <c r="I3" s="22"/>
      <c r="J3" s="22"/>
      <c r="K3" s="22"/>
      <c r="L3" s="22"/>
      <c r="M3" s="22"/>
      <c r="N3" s="22"/>
      <c r="O3" s="22"/>
    </row>
    <row r="4" s="2" customFormat="1" customHeight="1" spans="1:18">
      <c r="A4" s="8" t="str">
        <f>封面!C11</f>
        <v>产权持有方：西安演艺集团</v>
      </c>
      <c r="B4" s="9"/>
      <c r="C4" s="9"/>
      <c r="D4" s="9"/>
      <c r="E4" s="9"/>
      <c r="F4" s="9"/>
      <c r="O4" s="23" t="s">
        <v>9</v>
      </c>
      <c r="R4" s="30"/>
    </row>
    <row r="5" s="3" customFormat="1" ht="18" customHeight="1" spans="1:15">
      <c r="A5" s="10" t="s">
        <v>10</v>
      </c>
      <c r="B5" s="11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24" t="s">
        <v>20</v>
      </c>
      <c r="L5" s="25"/>
      <c r="M5" s="11" t="s">
        <v>21</v>
      </c>
      <c r="N5" s="11" t="s">
        <v>22</v>
      </c>
      <c r="O5" s="12" t="s">
        <v>23</v>
      </c>
    </row>
    <row r="6" s="3" customFormat="1" ht="18" customHeight="1" spans="1:15">
      <c r="A6" s="13"/>
      <c r="B6" s="14"/>
      <c r="C6" s="13"/>
      <c r="D6" s="13"/>
      <c r="E6" s="13"/>
      <c r="F6" s="13"/>
      <c r="G6" s="13"/>
      <c r="H6" s="13"/>
      <c r="I6" s="13"/>
      <c r="J6" s="13"/>
      <c r="K6" s="26" t="s">
        <v>24</v>
      </c>
      <c r="L6" s="10" t="s">
        <v>25</v>
      </c>
      <c r="M6" s="14"/>
      <c r="N6" s="14"/>
      <c r="O6" s="13"/>
    </row>
    <row r="7" s="2" customFormat="1" ht="18.75" customHeight="1" spans="1:15">
      <c r="A7" s="15">
        <v>1</v>
      </c>
      <c r="B7" s="16" t="s">
        <v>26</v>
      </c>
      <c r="C7" s="16" t="s">
        <v>27</v>
      </c>
      <c r="D7" s="17" t="s">
        <v>28</v>
      </c>
      <c r="E7" s="12" t="s">
        <v>29</v>
      </c>
      <c r="F7" s="16" t="s">
        <v>30</v>
      </c>
      <c r="G7" s="15" t="s">
        <v>31</v>
      </c>
      <c r="H7" s="18">
        <v>1</v>
      </c>
      <c r="I7" s="27">
        <v>41453</v>
      </c>
      <c r="J7" s="27">
        <v>41453</v>
      </c>
      <c r="K7" s="28">
        <f t="shared" ref="K7:K22" si="0">73950/17</f>
        <v>4350</v>
      </c>
      <c r="L7" s="28">
        <f t="shared" ref="L7:L22" si="1">2218.5/17</f>
        <v>130.5</v>
      </c>
      <c r="M7" s="10" t="s">
        <v>32</v>
      </c>
      <c r="N7" s="10">
        <v>60</v>
      </c>
      <c r="O7" s="15" t="s">
        <v>33</v>
      </c>
    </row>
    <row r="8" s="2" customFormat="1" ht="18.75" customHeight="1" spans="1:15">
      <c r="A8" s="15">
        <v>2</v>
      </c>
      <c r="B8" s="16" t="s">
        <v>26</v>
      </c>
      <c r="C8" s="16" t="s">
        <v>34</v>
      </c>
      <c r="D8" s="17" t="s">
        <v>28</v>
      </c>
      <c r="E8" s="12" t="s">
        <v>29</v>
      </c>
      <c r="F8" s="16" t="s">
        <v>30</v>
      </c>
      <c r="G8" s="15" t="s">
        <v>31</v>
      </c>
      <c r="H8" s="18">
        <v>1</v>
      </c>
      <c r="I8" s="27">
        <v>41453</v>
      </c>
      <c r="J8" s="27">
        <v>41453</v>
      </c>
      <c r="K8" s="28">
        <f t="shared" si="0"/>
        <v>4350</v>
      </c>
      <c r="L8" s="28">
        <f t="shared" si="1"/>
        <v>130.5</v>
      </c>
      <c r="M8" s="10" t="s">
        <v>32</v>
      </c>
      <c r="N8" s="10">
        <v>60</v>
      </c>
      <c r="O8" s="15" t="s">
        <v>33</v>
      </c>
    </row>
    <row r="9" s="2" customFormat="1" ht="18.75" customHeight="1" spans="1:15">
      <c r="A9" s="15">
        <v>3</v>
      </c>
      <c r="B9" s="16" t="s">
        <v>26</v>
      </c>
      <c r="C9" s="16" t="s">
        <v>35</v>
      </c>
      <c r="D9" s="17" t="s">
        <v>28</v>
      </c>
      <c r="E9" s="12" t="s">
        <v>29</v>
      </c>
      <c r="F9" s="16" t="s">
        <v>30</v>
      </c>
      <c r="G9" s="15" t="s">
        <v>31</v>
      </c>
      <c r="H9" s="18">
        <v>1</v>
      </c>
      <c r="I9" s="27">
        <v>41453</v>
      </c>
      <c r="J9" s="27">
        <v>41453</v>
      </c>
      <c r="K9" s="28">
        <f t="shared" si="0"/>
        <v>4350</v>
      </c>
      <c r="L9" s="28">
        <f t="shared" si="1"/>
        <v>130.5</v>
      </c>
      <c r="M9" s="10" t="s">
        <v>32</v>
      </c>
      <c r="N9" s="10">
        <v>60</v>
      </c>
      <c r="O9" s="15" t="s">
        <v>33</v>
      </c>
    </row>
    <row r="10" s="2" customFormat="1" ht="18.75" customHeight="1" spans="1:15">
      <c r="A10" s="15">
        <v>4</v>
      </c>
      <c r="B10" s="16" t="s">
        <v>26</v>
      </c>
      <c r="C10" s="16" t="s">
        <v>36</v>
      </c>
      <c r="D10" s="17" t="s">
        <v>28</v>
      </c>
      <c r="E10" s="12" t="s">
        <v>29</v>
      </c>
      <c r="F10" s="16" t="s">
        <v>30</v>
      </c>
      <c r="G10" s="15" t="s">
        <v>31</v>
      </c>
      <c r="H10" s="18">
        <v>1</v>
      </c>
      <c r="I10" s="27">
        <v>41453</v>
      </c>
      <c r="J10" s="27">
        <v>41453</v>
      </c>
      <c r="K10" s="28">
        <f t="shared" si="0"/>
        <v>4350</v>
      </c>
      <c r="L10" s="28">
        <f t="shared" si="1"/>
        <v>130.5</v>
      </c>
      <c r="M10" s="10" t="s">
        <v>32</v>
      </c>
      <c r="N10" s="10">
        <v>60</v>
      </c>
      <c r="O10" s="15" t="s">
        <v>33</v>
      </c>
    </row>
    <row r="11" s="2" customFormat="1" ht="18.75" customHeight="1" spans="1:15">
      <c r="A11" s="15">
        <v>5</v>
      </c>
      <c r="B11" s="16" t="s">
        <v>26</v>
      </c>
      <c r="C11" s="16" t="s">
        <v>37</v>
      </c>
      <c r="D11" s="17" t="s">
        <v>28</v>
      </c>
      <c r="E11" s="12" t="s">
        <v>29</v>
      </c>
      <c r="F11" s="16" t="s">
        <v>30</v>
      </c>
      <c r="G11" s="15" t="s">
        <v>31</v>
      </c>
      <c r="H11" s="18">
        <v>1</v>
      </c>
      <c r="I11" s="27">
        <v>41453</v>
      </c>
      <c r="J11" s="27">
        <v>41453</v>
      </c>
      <c r="K11" s="28">
        <f t="shared" si="0"/>
        <v>4350</v>
      </c>
      <c r="L11" s="28">
        <f t="shared" si="1"/>
        <v>130.5</v>
      </c>
      <c r="M11" s="10" t="s">
        <v>32</v>
      </c>
      <c r="N11" s="10">
        <v>60</v>
      </c>
      <c r="O11" s="15" t="s">
        <v>33</v>
      </c>
    </row>
    <row r="12" s="2" customFormat="1" ht="18.75" customHeight="1" spans="1:15">
      <c r="A12" s="15">
        <v>6</v>
      </c>
      <c r="B12" s="16" t="s">
        <v>26</v>
      </c>
      <c r="C12" s="16" t="s">
        <v>38</v>
      </c>
      <c r="D12" s="17" t="s">
        <v>28</v>
      </c>
      <c r="E12" s="12" t="s">
        <v>29</v>
      </c>
      <c r="F12" s="16" t="s">
        <v>30</v>
      </c>
      <c r="G12" s="15" t="s">
        <v>31</v>
      </c>
      <c r="H12" s="18">
        <v>1</v>
      </c>
      <c r="I12" s="27">
        <v>41453</v>
      </c>
      <c r="J12" s="27">
        <v>41453</v>
      </c>
      <c r="K12" s="28">
        <f t="shared" si="0"/>
        <v>4350</v>
      </c>
      <c r="L12" s="28">
        <f t="shared" si="1"/>
        <v>130.5</v>
      </c>
      <c r="M12" s="10" t="s">
        <v>39</v>
      </c>
      <c r="N12" s="10">
        <v>60</v>
      </c>
      <c r="O12" s="15" t="s">
        <v>40</v>
      </c>
    </row>
    <row r="13" s="2" customFormat="1" ht="18.75" customHeight="1" spans="1:15">
      <c r="A13" s="15">
        <v>7</v>
      </c>
      <c r="B13" s="16" t="s">
        <v>26</v>
      </c>
      <c r="C13" s="16" t="s">
        <v>41</v>
      </c>
      <c r="D13" s="17" t="s">
        <v>28</v>
      </c>
      <c r="E13" s="12" t="s">
        <v>29</v>
      </c>
      <c r="F13" s="16" t="s">
        <v>30</v>
      </c>
      <c r="G13" s="15" t="s">
        <v>31</v>
      </c>
      <c r="H13" s="18">
        <v>1</v>
      </c>
      <c r="I13" s="27">
        <v>41453</v>
      </c>
      <c r="J13" s="27">
        <v>41453</v>
      </c>
      <c r="K13" s="28">
        <f t="shared" si="0"/>
        <v>4350</v>
      </c>
      <c r="L13" s="28">
        <f t="shared" si="1"/>
        <v>130.5</v>
      </c>
      <c r="M13" s="10" t="s">
        <v>39</v>
      </c>
      <c r="N13" s="10">
        <v>60</v>
      </c>
      <c r="O13" s="15" t="s">
        <v>40</v>
      </c>
    </row>
    <row r="14" s="2" customFormat="1" ht="18.75" customHeight="1" spans="1:15">
      <c r="A14" s="15">
        <v>8</v>
      </c>
      <c r="B14" s="16" t="s">
        <v>26</v>
      </c>
      <c r="C14" s="16" t="s">
        <v>42</v>
      </c>
      <c r="D14" s="17" t="s">
        <v>28</v>
      </c>
      <c r="E14" s="12" t="s">
        <v>29</v>
      </c>
      <c r="F14" s="16" t="s">
        <v>30</v>
      </c>
      <c r="G14" s="15" t="s">
        <v>31</v>
      </c>
      <c r="H14" s="18">
        <v>1</v>
      </c>
      <c r="I14" s="27">
        <v>41453</v>
      </c>
      <c r="J14" s="27">
        <v>41453</v>
      </c>
      <c r="K14" s="28">
        <f t="shared" si="0"/>
        <v>4350</v>
      </c>
      <c r="L14" s="28">
        <f t="shared" si="1"/>
        <v>130.5</v>
      </c>
      <c r="M14" s="10" t="s">
        <v>39</v>
      </c>
      <c r="N14" s="10">
        <v>60</v>
      </c>
      <c r="O14" s="15" t="s">
        <v>40</v>
      </c>
    </row>
    <row r="15" s="2" customFormat="1" ht="18.75" customHeight="1" spans="1:15">
      <c r="A15" s="15">
        <v>9</v>
      </c>
      <c r="B15" s="16" t="s">
        <v>26</v>
      </c>
      <c r="C15" s="16" t="s">
        <v>43</v>
      </c>
      <c r="D15" s="17" t="s">
        <v>28</v>
      </c>
      <c r="E15" s="12" t="s">
        <v>29</v>
      </c>
      <c r="F15" s="16" t="s">
        <v>30</v>
      </c>
      <c r="G15" s="15" t="s">
        <v>31</v>
      </c>
      <c r="H15" s="18">
        <v>1</v>
      </c>
      <c r="I15" s="27">
        <v>41453</v>
      </c>
      <c r="J15" s="27">
        <v>41453</v>
      </c>
      <c r="K15" s="28">
        <f t="shared" si="0"/>
        <v>4350</v>
      </c>
      <c r="L15" s="28">
        <f t="shared" si="1"/>
        <v>130.5</v>
      </c>
      <c r="M15" s="10" t="s">
        <v>39</v>
      </c>
      <c r="N15" s="10">
        <v>60</v>
      </c>
      <c r="O15" s="15" t="s">
        <v>40</v>
      </c>
    </row>
    <row r="16" s="2" customFormat="1" ht="18.75" customHeight="1" spans="1:15">
      <c r="A16" s="15">
        <v>10</v>
      </c>
      <c r="B16" s="16" t="s">
        <v>26</v>
      </c>
      <c r="C16" s="16" t="s">
        <v>44</v>
      </c>
      <c r="D16" s="17" t="s">
        <v>28</v>
      </c>
      <c r="E16" s="12" t="s">
        <v>29</v>
      </c>
      <c r="F16" s="16" t="s">
        <v>30</v>
      </c>
      <c r="G16" s="15" t="s">
        <v>31</v>
      </c>
      <c r="H16" s="18">
        <v>1</v>
      </c>
      <c r="I16" s="27">
        <v>41453</v>
      </c>
      <c r="J16" s="27">
        <v>41453</v>
      </c>
      <c r="K16" s="28">
        <f t="shared" si="0"/>
        <v>4350</v>
      </c>
      <c r="L16" s="28">
        <f t="shared" si="1"/>
        <v>130.5</v>
      </c>
      <c r="M16" s="10" t="s">
        <v>39</v>
      </c>
      <c r="N16" s="10">
        <v>60</v>
      </c>
      <c r="O16" s="15" t="s">
        <v>40</v>
      </c>
    </row>
    <row r="17" s="2" customFormat="1" ht="18.75" customHeight="1" spans="1:15">
      <c r="A17" s="15">
        <v>11</v>
      </c>
      <c r="B17" s="16" t="s">
        <v>26</v>
      </c>
      <c r="C17" s="16" t="s">
        <v>45</v>
      </c>
      <c r="D17" s="17" t="s">
        <v>28</v>
      </c>
      <c r="E17" s="12" t="s">
        <v>29</v>
      </c>
      <c r="F17" s="16" t="s">
        <v>30</v>
      </c>
      <c r="G17" s="15" t="s">
        <v>31</v>
      </c>
      <c r="H17" s="18">
        <v>1</v>
      </c>
      <c r="I17" s="27">
        <v>41453</v>
      </c>
      <c r="J17" s="27">
        <v>41453</v>
      </c>
      <c r="K17" s="28">
        <f t="shared" si="0"/>
        <v>4350</v>
      </c>
      <c r="L17" s="28">
        <f t="shared" si="1"/>
        <v>130.5</v>
      </c>
      <c r="M17" s="10" t="s">
        <v>39</v>
      </c>
      <c r="N17" s="10">
        <v>60</v>
      </c>
      <c r="O17" s="15" t="s">
        <v>40</v>
      </c>
    </row>
    <row r="18" s="2" customFormat="1" ht="18.75" customHeight="1" spans="1:15">
      <c r="A18" s="15">
        <v>12</v>
      </c>
      <c r="B18" s="16" t="s">
        <v>26</v>
      </c>
      <c r="C18" s="16" t="s">
        <v>46</v>
      </c>
      <c r="D18" s="17" t="s">
        <v>28</v>
      </c>
      <c r="E18" s="12" t="s">
        <v>29</v>
      </c>
      <c r="F18" s="16" t="s">
        <v>30</v>
      </c>
      <c r="G18" s="15" t="s">
        <v>31</v>
      </c>
      <c r="H18" s="18">
        <v>1</v>
      </c>
      <c r="I18" s="27">
        <v>41453</v>
      </c>
      <c r="J18" s="27">
        <v>41453</v>
      </c>
      <c r="K18" s="28">
        <f t="shared" si="0"/>
        <v>4350</v>
      </c>
      <c r="L18" s="28">
        <f t="shared" si="1"/>
        <v>130.5</v>
      </c>
      <c r="M18" s="15" t="s">
        <v>32</v>
      </c>
      <c r="N18" s="10">
        <v>60</v>
      </c>
      <c r="O18" s="15" t="s">
        <v>47</v>
      </c>
    </row>
    <row r="19" s="2" customFormat="1" ht="18.75" customHeight="1" spans="1:15">
      <c r="A19" s="15">
        <v>13</v>
      </c>
      <c r="B19" s="16" t="s">
        <v>26</v>
      </c>
      <c r="C19" s="16" t="s">
        <v>48</v>
      </c>
      <c r="D19" s="17" t="s">
        <v>28</v>
      </c>
      <c r="E19" s="12" t="s">
        <v>29</v>
      </c>
      <c r="F19" s="16" t="s">
        <v>30</v>
      </c>
      <c r="G19" s="15" t="s">
        <v>31</v>
      </c>
      <c r="H19" s="18">
        <v>1</v>
      </c>
      <c r="I19" s="27">
        <v>41453</v>
      </c>
      <c r="J19" s="27">
        <v>41453</v>
      </c>
      <c r="K19" s="28">
        <f t="shared" si="0"/>
        <v>4350</v>
      </c>
      <c r="L19" s="28">
        <f t="shared" si="1"/>
        <v>130.5</v>
      </c>
      <c r="M19" s="10" t="s">
        <v>32</v>
      </c>
      <c r="N19" s="10">
        <v>60</v>
      </c>
      <c r="O19" s="15" t="s">
        <v>33</v>
      </c>
    </row>
    <row r="20" s="2" customFormat="1" ht="18.75" customHeight="1" spans="1:15">
      <c r="A20" s="15">
        <v>14</v>
      </c>
      <c r="B20" s="16" t="s">
        <v>26</v>
      </c>
      <c r="C20" s="16" t="s">
        <v>49</v>
      </c>
      <c r="D20" s="17" t="s">
        <v>28</v>
      </c>
      <c r="E20" s="12" t="s">
        <v>29</v>
      </c>
      <c r="F20" s="16" t="s">
        <v>30</v>
      </c>
      <c r="G20" s="15" t="s">
        <v>31</v>
      </c>
      <c r="H20" s="18">
        <v>1</v>
      </c>
      <c r="I20" s="27">
        <v>41453</v>
      </c>
      <c r="J20" s="27">
        <v>41453</v>
      </c>
      <c r="K20" s="28">
        <f t="shared" si="0"/>
        <v>4350</v>
      </c>
      <c r="L20" s="28">
        <f t="shared" si="1"/>
        <v>130.5</v>
      </c>
      <c r="M20" s="10" t="s">
        <v>32</v>
      </c>
      <c r="N20" s="10">
        <v>60</v>
      </c>
      <c r="O20" s="15" t="s">
        <v>33</v>
      </c>
    </row>
    <row r="21" s="2" customFormat="1" ht="18.75" customHeight="1" spans="1:15">
      <c r="A21" s="15">
        <v>15</v>
      </c>
      <c r="B21" s="16" t="s">
        <v>26</v>
      </c>
      <c r="C21" s="16" t="s">
        <v>50</v>
      </c>
      <c r="D21" s="17" t="s">
        <v>28</v>
      </c>
      <c r="E21" s="12" t="s">
        <v>29</v>
      </c>
      <c r="F21" s="16" t="s">
        <v>30</v>
      </c>
      <c r="G21" s="15" t="s">
        <v>31</v>
      </c>
      <c r="H21" s="18">
        <v>1</v>
      </c>
      <c r="I21" s="27">
        <v>41453</v>
      </c>
      <c r="J21" s="27">
        <v>41453</v>
      </c>
      <c r="K21" s="28">
        <f t="shared" si="0"/>
        <v>4350</v>
      </c>
      <c r="L21" s="28">
        <f t="shared" si="1"/>
        <v>130.5</v>
      </c>
      <c r="M21" s="10" t="s">
        <v>32</v>
      </c>
      <c r="N21" s="10">
        <v>60</v>
      </c>
      <c r="O21" s="15" t="s">
        <v>33</v>
      </c>
    </row>
    <row r="22" s="2" customFormat="1" ht="18.75" customHeight="1" spans="1:15">
      <c r="A22" s="15">
        <v>16</v>
      </c>
      <c r="B22" s="16" t="s">
        <v>26</v>
      </c>
      <c r="C22" s="16" t="s">
        <v>51</v>
      </c>
      <c r="D22" s="17" t="s">
        <v>28</v>
      </c>
      <c r="E22" s="12" t="s">
        <v>29</v>
      </c>
      <c r="F22" s="16" t="s">
        <v>30</v>
      </c>
      <c r="G22" s="15" t="s">
        <v>31</v>
      </c>
      <c r="H22" s="18">
        <v>1</v>
      </c>
      <c r="I22" s="27">
        <v>41453</v>
      </c>
      <c r="J22" s="27">
        <v>41453</v>
      </c>
      <c r="K22" s="28">
        <f t="shared" si="0"/>
        <v>4350</v>
      </c>
      <c r="L22" s="28">
        <f t="shared" si="1"/>
        <v>130.5</v>
      </c>
      <c r="M22" s="10" t="s">
        <v>32</v>
      </c>
      <c r="N22" s="10">
        <v>60</v>
      </c>
      <c r="O22" s="15" t="s">
        <v>33</v>
      </c>
    </row>
    <row r="23" s="2" customFormat="1" ht="18.75" customHeight="1" spans="1:15">
      <c r="A23" s="15">
        <v>17</v>
      </c>
      <c r="B23" s="16" t="s">
        <v>52</v>
      </c>
      <c r="C23" s="16" t="s">
        <v>53</v>
      </c>
      <c r="D23" s="17" t="s">
        <v>54</v>
      </c>
      <c r="E23" s="17" t="s">
        <v>55</v>
      </c>
      <c r="F23" s="16" t="s">
        <v>56</v>
      </c>
      <c r="G23" s="15" t="s">
        <v>31</v>
      </c>
      <c r="H23" s="18">
        <v>1</v>
      </c>
      <c r="I23" s="27">
        <v>41453</v>
      </c>
      <c r="J23" s="27">
        <v>41453</v>
      </c>
      <c r="K23" s="28">
        <f t="shared" ref="K23:K30" si="2">10240/8</f>
        <v>1280</v>
      </c>
      <c r="L23" s="28">
        <f t="shared" ref="L23:L30" si="3">307.2/8</f>
        <v>38.4</v>
      </c>
      <c r="M23" s="15" t="s">
        <v>32</v>
      </c>
      <c r="N23" s="15">
        <v>65</v>
      </c>
      <c r="O23" s="15" t="s">
        <v>57</v>
      </c>
    </row>
    <row r="24" s="2" customFormat="1" ht="18.75" customHeight="1" spans="1:15">
      <c r="A24" s="15">
        <v>18</v>
      </c>
      <c r="B24" s="16" t="s">
        <v>52</v>
      </c>
      <c r="C24" s="16" t="s">
        <v>58</v>
      </c>
      <c r="D24" s="17" t="s">
        <v>54</v>
      </c>
      <c r="E24" s="17" t="s">
        <v>55</v>
      </c>
      <c r="F24" s="16" t="s">
        <v>56</v>
      </c>
      <c r="G24" s="15" t="s">
        <v>31</v>
      </c>
      <c r="H24" s="18">
        <v>1</v>
      </c>
      <c r="I24" s="27">
        <v>41453</v>
      </c>
      <c r="J24" s="27">
        <v>41453</v>
      </c>
      <c r="K24" s="28">
        <f t="shared" si="2"/>
        <v>1280</v>
      </c>
      <c r="L24" s="28">
        <f t="shared" si="3"/>
        <v>38.4</v>
      </c>
      <c r="M24" s="15" t="s">
        <v>32</v>
      </c>
      <c r="N24" s="15">
        <v>65</v>
      </c>
      <c r="O24" s="15" t="s">
        <v>57</v>
      </c>
    </row>
    <row r="25" s="2" customFormat="1" ht="18.75" customHeight="1" spans="1:15">
      <c r="A25" s="15">
        <v>19</v>
      </c>
      <c r="B25" s="16" t="s">
        <v>52</v>
      </c>
      <c r="C25" s="16" t="s">
        <v>59</v>
      </c>
      <c r="D25" s="17" t="s">
        <v>54</v>
      </c>
      <c r="E25" s="17" t="s">
        <v>55</v>
      </c>
      <c r="F25" s="16" t="s">
        <v>56</v>
      </c>
      <c r="G25" s="15" t="s">
        <v>31</v>
      </c>
      <c r="H25" s="18">
        <v>1</v>
      </c>
      <c r="I25" s="27">
        <v>41453</v>
      </c>
      <c r="J25" s="27">
        <v>41453</v>
      </c>
      <c r="K25" s="28">
        <f t="shared" si="2"/>
        <v>1280</v>
      </c>
      <c r="L25" s="28">
        <f t="shared" si="3"/>
        <v>38.4</v>
      </c>
      <c r="M25" s="15" t="s">
        <v>32</v>
      </c>
      <c r="N25" s="15">
        <v>65</v>
      </c>
      <c r="O25" s="15" t="s">
        <v>60</v>
      </c>
    </row>
    <row r="26" s="2" customFormat="1" ht="18.75" customHeight="1" spans="1:15">
      <c r="A26" s="15">
        <v>20</v>
      </c>
      <c r="B26" s="16" t="s">
        <v>52</v>
      </c>
      <c r="C26" s="16" t="s">
        <v>61</v>
      </c>
      <c r="D26" s="17" t="s">
        <v>54</v>
      </c>
      <c r="E26" s="17" t="s">
        <v>55</v>
      </c>
      <c r="F26" s="16" t="s">
        <v>56</v>
      </c>
      <c r="G26" s="15" t="s">
        <v>31</v>
      </c>
      <c r="H26" s="18">
        <v>1</v>
      </c>
      <c r="I26" s="27">
        <v>41453</v>
      </c>
      <c r="J26" s="27">
        <v>41453</v>
      </c>
      <c r="K26" s="28">
        <f t="shared" si="2"/>
        <v>1280</v>
      </c>
      <c r="L26" s="28">
        <f t="shared" si="3"/>
        <v>38.4</v>
      </c>
      <c r="M26" s="15" t="s">
        <v>32</v>
      </c>
      <c r="N26" s="15">
        <v>65</v>
      </c>
      <c r="O26" s="15" t="s">
        <v>60</v>
      </c>
    </row>
    <row r="27" s="2" customFormat="1" ht="18.75" customHeight="1" spans="1:15">
      <c r="A27" s="15">
        <v>21</v>
      </c>
      <c r="B27" s="16" t="s">
        <v>52</v>
      </c>
      <c r="C27" s="16" t="s">
        <v>62</v>
      </c>
      <c r="D27" s="17" t="s">
        <v>54</v>
      </c>
      <c r="E27" s="17" t="s">
        <v>55</v>
      </c>
      <c r="F27" s="16" t="s">
        <v>56</v>
      </c>
      <c r="G27" s="15" t="s">
        <v>31</v>
      </c>
      <c r="H27" s="18">
        <v>1</v>
      </c>
      <c r="I27" s="27">
        <v>41453</v>
      </c>
      <c r="J27" s="27">
        <v>41453</v>
      </c>
      <c r="K27" s="28">
        <f t="shared" si="2"/>
        <v>1280</v>
      </c>
      <c r="L27" s="28">
        <f t="shared" si="3"/>
        <v>38.4</v>
      </c>
      <c r="M27" s="15" t="s">
        <v>32</v>
      </c>
      <c r="N27" s="15">
        <v>65</v>
      </c>
      <c r="O27" s="15" t="s">
        <v>63</v>
      </c>
    </row>
    <row r="28" s="2" customFormat="1" ht="18.75" customHeight="1" spans="1:15">
      <c r="A28" s="15">
        <v>22</v>
      </c>
      <c r="B28" s="16" t="s">
        <v>52</v>
      </c>
      <c r="C28" s="16" t="s">
        <v>64</v>
      </c>
      <c r="D28" s="17" t="s">
        <v>54</v>
      </c>
      <c r="E28" s="17" t="s">
        <v>55</v>
      </c>
      <c r="F28" s="16" t="s">
        <v>56</v>
      </c>
      <c r="G28" s="15" t="s">
        <v>31</v>
      </c>
      <c r="H28" s="18">
        <v>1</v>
      </c>
      <c r="I28" s="27">
        <v>41453</v>
      </c>
      <c r="J28" s="27">
        <v>41453</v>
      </c>
      <c r="K28" s="28">
        <f t="shared" si="2"/>
        <v>1280</v>
      </c>
      <c r="L28" s="28">
        <f t="shared" si="3"/>
        <v>38.4</v>
      </c>
      <c r="M28" s="15" t="s">
        <v>32</v>
      </c>
      <c r="N28" s="15">
        <v>65</v>
      </c>
      <c r="O28" s="15" t="s">
        <v>63</v>
      </c>
    </row>
    <row r="29" s="2" customFormat="1" ht="18.75" customHeight="1" spans="1:15">
      <c r="A29" s="15">
        <v>23</v>
      </c>
      <c r="B29" s="16" t="s">
        <v>52</v>
      </c>
      <c r="C29" s="16" t="s">
        <v>65</v>
      </c>
      <c r="D29" s="17" t="s">
        <v>54</v>
      </c>
      <c r="E29" s="17" t="s">
        <v>55</v>
      </c>
      <c r="F29" s="16" t="s">
        <v>56</v>
      </c>
      <c r="G29" s="15" t="s">
        <v>31</v>
      </c>
      <c r="H29" s="18">
        <v>1</v>
      </c>
      <c r="I29" s="27">
        <v>41453</v>
      </c>
      <c r="J29" s="27">
        <v>41453</v>
      </c>
      <c r="K29" s="28">
        <f t="shared" si="2"/>
        <v>1280</v>
      </c>
      <c r="L29" s="28">
        <f t="shared" si="3"/>
        <v>38.4</v>
      </c>
      <c r="M29" s="15" t="s">
        <v>32</v>
      </c>
      <c r="N29" s="15">
        <v>65</v>
      </c>
      <c r="O29" s="15" t="s">
        <v>66</v>
      </c>
    </row>
    <row r="30" s="2" customFormat="1" ht="18.75" customHeight="1" spans="1:15">
      <c r="A30" s="15">
        <v>24</v>
      </c>
      <c r="B30" s="16" t="s">
        <v>52</v>
      </c>
      <c r="C30" s="16" t="s">
        <v>67</v>
      </c>
      <c r="D30" s="17" t="s">
        <v>54</v>
      </c>
      <c r="E30" s="17" t="s">
        <v>55</v>
      </c>
      <c r="F30" s="16" t="s">
        <v>56</v>
      </c>
      <c r="G30" s="15" t="s">
        <v>31</v>
      </c>
      <c r="H30" s="18">
        <v>1</v>
      </c>
      <c r="I30" s="27">
        <v>41453</v>
      </c>
      <c r="J30" s="27">
        <v>41453</v>
      </c>
      <c r="K30" s="28">
        <f t="shared" si="2"/>
        <v>1280</v>
      </c>
      <c r="L30" s="28">
        <f t="shared" si="3"/>
        <v>38.4</v>
      </c>
      <c r="M30" s="15" t="s">
        <v>32</v>
      </c>
      <c r="N30" s="15">
        <v>65</v>
      </c>
      <c r="O30" s="15" t="s">
        <v>66</v>
      </c>
    </row>
    <row r="31" s="2" customFormat="1" ht="18.75" customHeight="1" spans="1:15">
      <c r="A31" s="15">
        <v>25</v>
      </c>
      <c r="B31" s="16" t="s">
        <v>68</v>
      </c>
      <c r="C31" s="16" t="s">
        <v>69</v>
      </c>
      <c r="D31" s="17" t="s">
        <v>70</v>
      </c>
      <c r="E31" s="17" t="s">
        <v>55</v>
      </c>
      <c r="F31" s="16" t="s">
        <v>71</v>
      </c>
      <c r="G31" s="15" t="s">
        <v>31</v>
      </c>
      <c r="H31" s="18">
        <v>1</v>
      </c>
      <c r="I31" s="27">
        <v>41453</v>
      </c>
      <c r="J31" s="27">
        <v>41453</v>
      </c>
      <c r="K31" s="28">
        <v>2860</v>
      </c>
      <c r="L31" s="28">
        <v>85.8</v>
      </c>
      <c r="M31" s="10" t="s">
        <v>32</v>
      </c>
      <c r="N31" s="10">
        <v>70</v>
      </c>
      <c r="O31" s="15" t="s">
        <v>72</v>
      </c>
    </row>
    <row r="32" s="2" customFormat="1" ht="18.75" customHeight="1" spans="1:15">
      <c r="A32" s="15">
        <v>26</v>
      </c>
      <c r="B32" s="16" t="s">
        <v>73</v>
      </c>
      <c r="C32" s="16" t="s">
        <v>74</v>
      </c>
      <c r="D32" s="17" t="s">
        <v>75</v>
      </c>
      <c r="E32" s="17" t="s">
        <v>76</v>
      </c>
      <c r="F32" s="16" t="s">
        <v>77</v>
      </c>
      <c r="G32" s="15" t="s">
        <v>31</v>
      </c>
      <c r="H32" s="18">
        <v>1</v>
      </c>
      <c r="I32" s="27">
        <v>41453</v>
      </c>
      <c r="J32" s="27">
        <v>41453</v>
      </c>
      <c r="K32" s="28">
        <v>16850</v>
      </c>
      <c r="L32" s="28">
        <v>505.5</v>
      </c>
      <c r="M32" s="10" t="s">
        <v>32</v>
      </c>
      <c r="N32" s="10">
        <v>60</v>
      </c>
      <c r="O32" s="15" t="s">
        <v>72</v>
      </c>
    </row>
    <row r="33" s="2" customFormat="1" ht="18.75" customHeight="1" spans="1:15">
      <c r="A33" s="15">
        <v>27</v>
      </c>
      <c r="B33" s="16" t="s">
        <v>78</v>
      </c>
      <c r="C33" s="16" t="s">
        <v>79</v>
      </c>
      <c r="D33" s="19" t="s">
        <v>80</v>
      </c>
      <c r="E33" s="17" t="s">
        <v>76</v>
      </c>
      <c r="F33" s="16" t="s">
        <v>81</v>
      </c>
      <c r="G33" s="15" t="s">
        <v>31</v>
      </c>
      <c r="H33" s="18">
        <v>1</v>
      </c>
      <c r="I33" s="27">
        <v>41483</v>
      </c>
      <c r="J33" s="27">
        <v>41483</v>
      </c>
      <c r="K33" s="28">
        <v>24180</v>
      </c>
      <c r="L33" s="28">
        <v>725.4</v>
      </c>
      <c r="M33" s="10" t="s">
        <v>32</v>
      </c>
      <c r="N33" s="10">
        <v>60</v>
      </c>
      <c r="O33" s="15" t="s">
        <v>57</v>
      </c>
    </row>
    <row r="34" s="2" customFormat="1" ht="18.75" customHeight="1" spans="1:15">
      <c r="A34" s="15">
        <v>28</v>
      </c>
      <c r="B34" s="16" t="s">
        <v>82</v>
      </c>
      <c r="C34" s="16" t="s">
        <v>83</v>
      </c>
      <c r="D34" s="17" t="s">
        <v>84</v>
      </c>
      <c r="E34" s="17" t="s">
        <v>85</v>
      </c>
      <c r="F34" s="16" t="s">
        <v>86</v>
      </c>
      <c r="G34" s="15" t="s">
        <v>31</v>
      </c>
      <c r="H34" s="18">
        <v>1</v>
      </c>
      <c r="I34" s="27">
        <v>41514</v>
      </c>
      <c r="J34" s="27">
        <v>41514</v>
      </c>
      <c r="K34" s="28">
        <v>6500</v>
      </c>
      <c r="L34" s="28">
        <v>195</v>
      </c>
      <c r="M34" s="10" t="s">
        <v>32</v>
      </c>
      <c r="N34" s="10">
        <v>100</v>
      </c>
      <c r="O34" s="15" t="s">
        <v>87</v>
      </c>
    </row>
    <row r="35" s="2" customFormat="1" ht="18.75" customHeight="1" spans="1:15">
      <c r="A35" s="15">
        <v>29</v>
      </c>
      <c r="B35" s="16" t="s">
        <v>88</v>
      </c>
      <c r="C35" s="16" t="s">
        <v>89</v>
      </c>
      <c r="D35" s="17" t="s">
        <v>90</v>
      </c>
      <c r="E35" s="17" t="s">
        <v>85</v>
      </c>
      <c r="F35" s="16" t="s">
        <v>91</v>
      </c>
      <c r="G35" s="15" t="s">
        <v>31</v>
      </c>
      <c r="H35" s="18">
        <v>1</v>
      </c>
      <c r="I35" s="27">
        <v>41514</v>
      </c>
      <c r="J35" s="27">
        <v>41514</v>
      </c>
      <c r="K35" s="28">
        <v>3550</v>
      </c>
      <c r="L35" s="28">
        <v>106.5</v>
      </c>
      <c r="M35" s="10" t="s">
        <v>32</v>
      </c>
      <c r="N35" s="10">
        <v>50</v>
      </c>
      <c r="O35" s="15" t="s">
        <v>87</v>
      </c>
    </row>
    <row r="36" s="2" customFormat="1" ht="18.75" customHeight="1" spans="1:15">
      <c r="A36" s="15">
        <v>30</v>
      </c>
      <c r="B36" s="16" t="s">
        <v>92</v>
      </c>
      <c r="C36" s="16" t="s">
        <v>93</v>
      </c>
      <c r="D36" s="17" t="s">
        <v>94</v>
      </c>
      <c r="E36" s="17" t="s">
        <v>85</v>
      </c>
      <c r="F36" s="16" t="s">
        <v>95</v>
      </c>
      <c r="G36" s="15" t="s">
        <v>31</v>
      </c>
      <c r="H36" s="18">
        <v>1</v>
      </c>
      <c r="I36" s="27">
        <v>41514</v>
      </c>
      <c r="J36" s="27">
        <v>41514</v>
      </c>
      <c r="K36" s="28">
        <v>4500</v>
      </c>
      <c r="L36" s="28">
        <v>135</v>
      </c>
      <c r="M36" s="10" t="s">
        <v>32</v>
      </c>
      <c r="N36" s="10">
        <v>10</v>
      </c>
      <c r="O36" s="15" t="s">
        <v>87</v>
      </c>
    </row>
    <row r="37" s="2" customFormat="1" ht="18.75" customHeight="1" spans="1:15">
      <c r="A37" s="15">
        <v>31</v>
      </c>
      <c r="B37" s="16" t="s">
        <v>96</v>
      </c>
      <c r="C37" s="16" t="s">
        <v>97</v>
      </c>
      <c r="D37" s="17" t="s">
        <v>98</v>
      </c>
      <c r="E37" s="17" t="s">
        <v>85</v>
      </c>
      <c r="F37" s="16" t="s">
        <v>99</v>
      </c>
      <c r="G37" s="15" t="s">
        <v>31</v>
      </c>
      <c r="H37" s="18">
        <v>1</v>
      </c>
      <c r="I37" s="27">
        <v>41514</v>
      </c>
      <c r="J37" s="27">
        <v>41514</v>
      </c>
      <c r="K37" s="28">
        <v>2300</v>
      </c>
      <c r="L37" s="28">
        <v>69</v>
      </c>
      <c r="M37" s="10" t="s">
        <v>32</v>
      </c>
      <c r="N37" s="10">
        <v>30</v>
      </c>
      <c r="O37" s="15" t="s">
        <v>87</v>
      </c>
    </row>
    <row r="38" s="2" customFormat="1" ht="18.75" customHeight="1" spans="1:15">
      <c r="A38" s="15">
        <v>32</v>
      </c>
      <c r="B38" s="16" t="s">
        <v>100</v>
      </c>
      <c r="C38" s="16" t="s">
        <v>101</v>
      </c>
      <c r="D38" s="17" t="s">
        <v>102</v>
      </c>
      <c r="E38" s="17" t="s">
        <v>85</v>
      </c>
      <c r="F38" s="16" t="s">
        <v>103</v>
      </c>
      <c r="G38" s="15" t="s">
        <v>31</v>
      </c>
      <c r="H38" s="18">
        <v>1</v>
      </c>
      <c r="I38" s="27">
        <v>41514</v>
      </c>
      <c r="J38" s="27">
        <v>41514</v>
      </c>
      <c r="K38" s="28">
        <v>3800</v>
      </c>
      <c r="L38" s="28">
        <v>114</v>
      </c>
      <c r="M38" s="10" t="s">
        <v>32</v>
      </c>
      <c r="N38" s="10">
        <v>30</v>
      </c>
      <c r="O38" s="15" t="s">
        <v>87</v>
      </c>
    </row>
    <row r="39" s="2" customFormat="1" ht="18.75" customHeight="1" spans="1:15">
      <c r="A39" s="15">
        <v>33</v>
      </c>
      <c r="B39" s="16" t="s">
        <v>104</v>
      </c>
      <c r="C39" s="16" t="s">
        <v>105</v>
      </c>
      <c r="D39" s="17" t="s">
        <v>106</v>
      </c>
      <c r="E39" s="16" t="s">
        <v>107</v>
      </c>
      <c r="F39" s="16" t="s">
        <v>108</v>
      </c>
      <c r="G39" s="15" t="s">
        <v>31</v>
      </c>
      <c r="H39" s="18">
        <v>1</v>
      </c>
      <c r="I39" s="27">
        <v>41514</v>
      </c>
      <c r="J39" s="27">
        <v>41514</v>
      </c>
      <c r="K39" s="28">
        <v>13500</v>
      </c>
      <c r="L39" s="28">
        <v>405</v>
      </c>
      <c r="M39" s="10" t="s">
        <v>32</v>
      </c>
      <c r="N39" s="10">
        <v>150</v>
      </c>
      <c r="O39" s="15" t="s">
        <v>87</v>
      </c>
    </row>
    <row r="40" s="2" customFormat="1" ht="18.75" customHeight="1" spans="1:15">
      <c r="A40" s="15">
        <v>34</v>
      </c>
      <c r="B40" s="16" t="s">
        <v>109</v>
      </c>
      <c r="C40" s="16" t="s">
        <v>110</v>
      </c>
      <c r="D40" s="17" t="s">
        <v>111</v>
      </c>
      <c r="E40" s="17" t="s">
        <v>112</v>
      </c>
      <c r="F40" s="16" t="s">
        <v>113</v>
      </c>
      <c r="G40" s="15" t="s">
        <v>31</v>
      </c>
      <c r="H40" s="18">
        <v>1</v>
      </c>
      <c r="I40" s="27">
        <v>41514</v>
      </c>
      <c r="J40" s="27">
        <v>41514</v>
      </c>
      <c r="K40" s="28">
        <v>3650</v>
      </c>
      <c r="L40" s="28">
        <v>109.5</v>
      </c>
      <c r="M40" s="10" t="s">
        <v>32</v>
      </c>
      <c r="N40" s="10">
        <v>50</v>
      </c>
      <c r="O40" s="15" t="s">
        <v>87</v>
      </c>
    </row>
    <row r="41" s="2" customFormat="1" ht="18.75" customHeight="1" spans="1:15">
      <c r="A41" s="15">
        <v>35</v>
      </c>
      <c r="B41" s="16" t="s">
        <v>114</v>
      </c>
      <c r="C41" s="16" t="s">
        <v>115</v>
      </c>
      <c r="D41" s="19" t="s">
        <v>116</v>
      </c>
      <c r="E41" s="17" t="s">
        <v>117</v>
      </c>
      <c r="F41" s="16" t="s">
        <v>118</v>
      </c>
      <c r="G41" s="15" t="s">
        <v>31</v>
      </c>
      <c r="H41" s="18">
        <v>1</v>
      </c>
      <c r="I41" s="27">
        <v>41514</v>
      </c>
      <c r="J41" s="27">
        <v>41514</v>
      </c>
      <c r="K41" s="28">
        <v>5400</v>
      </c>
      <c r="L41" s="28">
        <v>162</v>
      </c>
      <c r="M41" s="10" t="s">
        <v>32</v>
      </c>
      <c r="N41" s="10">
        <v>150</v>
      </c>
      <c r="O41" s="15" t="s">
        <v>87</v>
      </c>
    </row>
    <row r="42" s="2" customFormat="1" ht="18.75" customHeight="1" spans="1:15">
      <c r="A42" s="15">
        <v>36</v>
      </c>
      <c r="B42" s="16" t="s">
        <v>119</v>
      </c>
      <c r="C42" s="16" t="s">
        <v>120</v>
      </c>
      <c r="D42" s="19" t="s">
        <v>121</v>
      </c>
      <c r="E42" s="17" t="s">
        <v>122</v>
      </c>
      <c r="F42" s="16" t="s">
        <v>123</v>
      </c>
      <c r="G42" s="15" t="s">
        <v>31</v>
      </c>
      <c r="H42" s="18">
        <v>1</v>
      </c>
      <c r="I42" s="27">
        <v>41514</v>
      </c>
      <c r="J42" s="27">
        <v>41514</v>
      </c>
      <c r="K42" s="28">
        <v>2850</v>
      </c>
      <c r="L42" s="28">
        <v>85.5</v>
      </c>
      <c r="M42" s="10" t="s">
        <v>32</v>
      </c>
      <c r="N42" s="10">
        <v>30</v>
      </c>
      <c r="O42" s="15" t="s">
        <v>87</v>
      </c>
    </row>
    <row r="43" s="2" customFormat="1" ht="18.75" customHeight="1" spans="1:15">
      <c r="A43" s="15">
        <v>37</v>
      </c>
      <c r="B43" s="16" t="s">
        <v>124</v>
      </c>
      <c r="C43" s="16" t="s">
        <v>125</v>
      </c>
      <c r="D43" s="17" t="s">
        <v>126</v>
      </c>
      <c r="E43" s="17" t="s">
        <v>29</v>
      </c>
      <c r="F43" s="16" t="s">
        <v>127</v>
      </c>
      <c r="G43" s="15" t="s">
        <v>31</v>
      </c>
      <c r="H43" s="18">
        <v>1</v>
      </c>
      <c r="I43" s="27">
        <v>41971</v>
      </c>
      <c r="J43" s="27">
        <v>41971</v>
      </c>
      <c r="K43" s="28">
        <f>8700/2</f>
        <v>4350</v>
      </c>
      <c r="L43" s="28">
        <f>261/2</f>
        <v>130.5</v>
      </c>
      <c r="M43" s="15" t="s">
        <v>32</v>
      </c>
      <c r="N43" s="15">
        <v>60</v>
      </c>
      <c r="O43" s="15" t="s">
        <v>128</v>
      </c>
    </row>
    <row r="44" s="2" customFormat="1" ht="18.75" customHeight="1" spans="1:15">
      <c r="A44" s="15">
        <v>38</v>
      </c>
      <c r="B44" s="16" t="s">
        <v>124</v>
      </c>
      <c r="C44" s="16" t="s">
        <v>129</v>
      </c>
      <c r="D44" s="17" t="s">
        <v>126</v>
      </c>
      <c r="E44" s="17" t="s">
        <v>29</v>
      </c>
      <c r="F44" s="16" t="s">
        <v>127</v>
      </c>
      <c r="G44" s="15" t="s">
        <v>31</v>
      </c>
      <c r="H44" s="18">
        <v>1</v>
      </c>
      <c r="I44" s="27">
        <v>41971</v>
      </c>
      <c r="J44" s="27">
        <v>41971</v>
      </c>
      <c r="K44" s="28">
        <f>8700/2</f>
        <v>4350</v>
      </c>
      <c r="L44" s="28">
        <f>261/2</f>
        <v>130.5</v>
      </c>
      <c r="M44" s="10" t="s">
        <v>32</v>
      </c>
      <c r="N44" s="15">
        <v>60</v>
      </c>
      <c r="O44" s="15" t="s">
        <v>72</v>
      </c>
    </row>
    <row r="45" s="2" customFormat="1" ht="18.75" customHeight="1" spans="1:15">
      <c r="A45" s="15">
        <v>39</v>
      </c>
      <c r="B45" s="16" t="s">
        <v>130</v>
      </c>
      <c r="C45" s="16" t="s">
        <v>131</v>
      </c>
      <c r="D45" s="17" t="s">
        <v>28</v>
      </c>
      <c r="E45" s="17" t="s">
        <v>29</v>
      </c>
      <c r="F45" s="16" t="s">
        <v>132</v>
      </c>
      <c r="G45" s="15" t="s">
        <v>31</v>
      </c>
      <c r="H45" s="18">
        <v>1</v>
      </c>
      <c r="I45" s="27">
        <v>42361</v>
      </c>
      <c r="J45" s="27">
        <v>42361</v>
      </c>
      <c r="K45" s="28">
        <f t="shared" ref="K45:K47" si="4">13050/3</f>
        <v>4350</v>
      </c>
      <c r="L45" s="28">
        <f t="shared" ref="L45:L47" si="5">391.5/3</f>
        <v>130.5</v>
      </c>
      <c r="M45" s="10" t="s">
        <v>32</v>
      </c>
      <c r="N45" s="10">
        <v>60</v>
      </c>
      <c r="O45" s="15" t="s">
        <v>72</v>
      </c>
    </row>
    <row r="46" s="2" customFormat="1" ht="18.75" customHeight="1" spans="1:15">
      <c r="A46" s="15">
        <v>40</v>
      </c>
      <c r="B46" s="16" t="s">
        <v>130</v>
      </c>
      <c r="C46" s="16" t="s">
        <v>133</v>
      </c>
      <c r="D46" s="17" t="s">
        <v>28</v>
      </c>
      <c r="E46" s="17" t="s">
        <v>29</v>
      </c>
      <c r="F46" s="16" t="s">
        <v>132</v>
      </c>
      <c r="G46" s="15" t="s">
        <v>31</v>
      </c>
      <c r="H46" s="18">
        <v>1</v>
      </c>
      <c r="I46" s="27">
        <v>42361</v>
      </c>
      <c r="J46" s="27">
        <v>42361</v>
      </c>
      <c r="K46" s="28">
        <f t="shared" si="4"/>
        <v>4350</v>
      </c>
      <c r="L46" s="28">
        <f t="shared" si="5"/>
        <v>130.5</v>
      </c>
      <c r="M46" s="10" t="s">
        <v>32</v>
      </c>
      <c r="N46" s="10">
        <v>60</v>
      </c>
      <c r="O46" s="15" t="s">
        <v>66</v>
      </c>
    </row>
    <row r="47" s="2" customFormat="1" ht="18.75" customHeight="1" spans="1:15">
      <c r="A47" s="15">
        <v>41</v>
      </c>
      <c r="B47" s="16" t="s">
        <v>130</v>
      </c>
      <c r="C47" s="16" t="s">
        <v>134</v>
      </c>
      <c r="D47" s="17" t="s">
        <v>28</v>
      </c>
      <c r="E47" s="17" t="s">
        <v>29</v>
      </c>
      <c r="F47" s="16" t="s">
        <v>132</v>
      </c>
      <c r="G47" s="15" t="s">
        <v>31</v>
      </c>
      <c r="H47" s="18">
        <v>1</v>
      </c>
      <c r="I47" s="27">
        <v>42361</v>
      </c>
      <c r="J47" s="27">
        <v>42361</v>
      </c>
      <c r="K47" s="28">
        <f t="shared" si="4"/>
        <v>4350</v>
      </c>
      <c r="L47" s="28">
        <f t="shared" si="5"/>
        <v>130.5</v>
      </c>
      <c r="M47" s="10" t="s">
        <v>32</v>
      </c>
      <c r="N47" s="10">
        <v>60</v>
      </c>
      <c r="O47" s="15" t="s">
        <v>72</v>
      </c>
    </row>
    <row r="48" s="2" customFormat="1" ht="18.75" customHeight="1" spans="1:15">
      <c r="A48" s="15">
        <v>42</v>
      </c>
      <c r="B48" s="16" t="s">
        <v>135</v>
      </c>
      <c r="C48" s="16" t="s">
        <v>136</v>
      </c>
      <c r="D48" s="19" t="s">
        <v>137</v>
      </c>
      <c r="E48" s="20"/>
      <c r="F48" s="15"/>
      <c r="G48" s="15" t="s">
        <v>31</v>
      </c>
      <c r="H48" s="18">
        <v>1</v>
      </c>
      <c r="I48" s="29">
        <v>42361</v>
      </c>
      <c r="J48" s="29">
        <v>42361</v>
      </c>
      <c r="K48" s="28">
        <f>19716/2</f>
        <v>9858</v>
      </c>
      <c r="L48" s="28">
        <f>591.48/2</f>
        <v>295.74</v>
      </c>
      <c r="M48" s="10" t="s">
        <v>32</v>
      </c>
      <c r="N48" s="10">
        <v>80</v>
      </c>
      <c r="O48" s="15" t="s">
        <v>72</v>
      </c>
    </row>
    <row r="49" s="2" customFormat="1" ht="18.75" customHeight="1" spans="1:15">
      <c r="A49" s="15">
        <v>43</v>
      </c>
      <c r="B49" s="16" t="s">
        <v>135</v>
      </c>
      <c r="C49" s="16" t="s">
        <v>138</v>
      </c>
      <c r="D49" s="17" t="s">
        <v>137</v>
      </c>
      <c r="E49" s="20"/>
      <c r="F49" s="15"/>
      <c r="G49" s="15" t="s">
        <v>31</v>
      </c>
      <c r="H49" s="18">
        <v>1</v>
      </c>
      <c r="I49" s="29">
        <v>42361</v>
      </c>
      <c r="J49" s="29">
        <v>42361</v>
      </c>
      <c r="K49" s="28">
        <f>19716/2</f>
        <v>9858</v>
      </c>
      <c r="L49" s="28">
        <f>591.48/2</f>
        <v>295.74</v>
      </c>
      <c r="M49" s="10" t="s">
        <v>32</v>
      </c>
      <c r="N49" s="10">
        <v>80</v>
      </c>
      <c r="O49" s="15" t="s">
        <v>72</v>
      </c>
    </row>
    <row r="50" s="2" customFormat="1" ht="18.75" customHeight="1" spans="1:15">
      <c r="A50" s="15">
        <v>44</v>
      </c>
      <c r="B50" s="16" t="s">
        <v>139</v>
      </c>
      <c r="C50" s="16" t="s">
        <v>140</v>
      </c>
      <c r="D50" s="19" t="s">
        <v>141</v>
      </c>
      <c r="E50" s="21" t="s">
        <v>142</v>
      </c>
      <c r="F50" s="15" t="s">
        <v>143</v>
      </c>
      <c r="G50" s="15" t="s">
        <v>31</v>
      </c>
      <c r="H50" s="18">
        <v>1</v>
      </c>
      <c r="I50" s="29">
        <v>42571</v>
      </c>
      <c r="J50" s="29">
        <v>42571</v>
      </c>
      <c r="K50" s="28">
        <f t="shared" ref="K50:K59" si="6">21500/10</f>
        <v>2150</v>
      </c>
      <c r="L50" s="28">
        <f t="shared" ref="L50:L59" si="7">645/10</f>
        <v>64.5</v>
      </c>
      <c r="M50" s="10" t="s">
        <v>32</v>
      </c>
      <c r="N50" s="10">
        <v>15</v>
      </c>
      <c r="O50" s="15" t="s">
        <v>66</v>
      </c>
    </row>
    <row r="51" s="2" customFormat="1" ht="18.75" customHeight="1" spans="1:15">
      <c r="A51" s="15">
        <v>45</v>
      </c>
      <c r="B51" s="16" t="s">
        <v>139</v>
      </c>
      <c r="C51" s="16" t="s">
        <v>144</v>
      </c>
      <c r="D51" s="17" t="s">
        <v>141</v>
      </c>
      <c r="E51" s="21" t="s">
        <v>142</v>
      </c>
      <c r="F51" s="15" t="s">
        <v>143</v>
      </c>
      <c r="G51" s="15" t="s">
        <v>31</v>
      </c>
      <c r="H51" s="18">
        <v>1</v>
      </c>
      <c r="I51" s="29">
        <v>42571</v>
      </c>
      <c r="J51" s="29">
        <v>42571</v>
      </c>
      <c r="K51" s="28">
        <f t="shared" si="6"/>
        <v>2150</v>
      </c>
      <c r="L51" s="28">
        <f t="shared" si="7"/>
        <v>64.5</v>
      </c>
      <c r="M51" s="10" t="s">
        <v>32</v>
      </c>
      <c r="N51" s="10">
        <v>15</v>
      </c>
      <c r="O51" s="15" t="s">
        <v>66</v>
      </c>
    </row>
    <row r="52" s="2" customFormat="1" ht="18.75" customHeight="1" spans="1:15">
      <c r="A52" s="15">
        <v>46</v>
      </c>
      <c r="B52" s="16" t="s">
        <v>139</v>
      </c>
      <c r="C52" s="16" t="s">
        <v>145</v>
      </c>
      <c r="D52" s="17" t="s">
        <v>141</v>
      </c>
      <c r="E52" s="21" t="s">
        <v>142</v>
      </c>
      <c r="F52" s="15" t="s">
        <v>143</v>
      </c>
      <c r="G52" s="15" t="s">
        <v>31</v>
      </c>
      <c r="H52" s="18">
        <v>1</v>
      </c>
      <c r="I52" s="29">
        <v>42571</v>
      </c>
      <c r="J52" s="29">
        <v>42571</v>
      </c>
      <c r="K52" s="28">
        <f t="shared" si="6"/>
        <v>2150</v>
      </c>
      <c r="L52" s="28">
        <f t="shared" si="7"/>
        <v>64.5</v>
      </c>
      <c r="M52" s="10" t="s">
        <v>32</v>
      </c>
      <c r="N52" s="10">
        <v>15</v>
      </c>
      <c r="O52" s="15" t="s">
        <v>66</v>
      </c>
    </row>
    <row r="53" s="2" customFormat="1" ht="18.75" customHeight="1" spans="1:15">
      <c r="A53" s="15">
        <v>47</v>
      </c>
      <c r="B53" s="16" t="s">
        <v>139</v>
      </c>
      <c r="C53" s="16" t="s">
        <v>146</v>
      </c>
      <c r="D53" s="17" t="s">
        <v>141</v>
      </c>
      <c r="E53" s="21" t="s">
        <v>142</v>
      </c>
      <c r="F53" s="15" t="s">
        <v>143</v>
      </c>
      <c r="G53" s="15" t="s">
        <v>31</v>
      </c>
      <c r="H53" s="18">
        <v>1</v>
      </c>
      <c r="I53" s="29">
        <v>42571</v>
      </c>
      <c r="J53" s="29">
        <v>42571</v>
      </c>
      <c r="K53" s="28">
        <f t="shared" si="6"/>
        <v>2150</v>
      </c>
      <c r="L53" s="28">
        <f t="shared" si="7"/>
        <v>64.5</v>
      </c>
      <c r="M53" s="10" t="s">
        <v>32</v>
      </c>
      <c r="N53" s="10">
        <v>15</v>
      </c>
      <c r="O53" s="15" t="s">
        <v>66</v>
      </c>
    </row>
    <row r="54" s="2" customFormat="1" ht="18.75" customHeight="1" spans="1:15">
      <c r="A54" s="15">
        <v>48</v>
      </c>
      <c r="B54" s="16" t="s">
        <v>139</v>
      </c>
      <c r="C54" s="16" t="s">
        <v>147</v>
      </c>
      <c r="D54" s="17" t="s">
        <v>141</v>
      </c>
      <c r="E54" s="21" t="s">
        <v>142</v>
      </c>
      <c r="F54" s="15" t="s">
        <v>143</v>
      </c>
      <c r="G54" s="15" t="s">
        <v>31</v>
      </c>
      <c r="H54" s="18">
        <v>1</v>
      </c>
      <c r="I54" s="29">
        <v>42571</v>
      </c>
      <c r="J54" s="29">
        <v>42571</v>
      </c>
      <c r="K54" s="28">
        <f t="shared" si="6"/>
        <v>2150</v>
      </c>
      <c r="L54" s="28">
        <f t="shared" si="7"/>
        <v>64.5</v>
      </c>
      <c r="M54" s="10" t="s">
        <v>32</v>
      </c>
      <c r="N54" s="10">
        <v>15</v>
      </c>
      <c r="O54" s="15" t="s">
        <v>66</v>
      </c>
    </row>
    <row r="55" s="2" customFormat="1" ht="18.75" customHeight="1" spans="1:15">
      <c r="A55" s="15">
        <v>49</v>
      </c>
      <c r="B55" s="16" t="s">
        <v>139</v>
      </c>
      <c r="C55" s="16" t="s">
        <v>148</v>
      </c>
      <c r="D55" s="17" t="s">
        <v>141</v>
      </c>
      <c r="E55" s="21" t="s">
        <v>142</v>
      </c>
      <c r="F55" s="15" t="s">
        <v>143</v>
      </c>
      <c r="G55" s="15" t="s">
        <v>31</v>
      </c>
      <c r="H55" s="18">
        <v>1</v>
      </c>
      <c r="I55" s="29">
        <v>42571</v>
      </c>
      <c r="J55" s="29">
        <v>42571</v>
      </c>
      <c r="K55" s="28">
        <f t="shared" si="6"/>
        <v>2150</v>
      </c>
      <c r="L55" s="28">
        <f t="shared" si="7"/>
        <v>64.5</v>
      </c>
      <c r="M55" s="10" t="s">
        <v>32</v>
      </c>
      <c r="N55" s="10">
        <v>15</v>
      </c>
      <c r="O55" s="15" t="s">
        <v>66</v>
      </c>
    </row>
    <row r="56" s="2" customFormat="1" ht="18.75" customHeight="1" spans="1:15">
      <c r="A56" s="15">
        <v>50</v>
      </c>
      <c r="B56" s="16" t="s">
        <v>139</v>
      </c>
      <c r="C56" s="16" t="s">
        <v>149</v>
      </c>
      <c r="D56" s="17" t="s">
        <v>141</v>
      </c>
      <c r="E56" s="21" t="s">
        <v>142</v>
      </c>
      <c r="F56" s="15" t="s">
        <v>143</v>
      </c>
      <c r="G56" s="15" t="s">
        <v>31</v>
      </c>
      <c r="H56" s="18">
        <v>1</v>
      </c>
      <c r="I56" s="29">
        <v>42571</v>
      </c>
      <c r="J56" s="29">
        <v>42571</v>
      </c>
      <c r="K56" s="28">
        <f t="shared" si="6"/>
        <v>2150</v>
      </c>
      <c r="L56" s="28">
        <f t="shared" si="7"/>
        <v>64.5</v>
      </c>
      <c r="M56" s="10" t="s">
        <v>32</v>
      </c>
      <c r="N56" s="10">
        <v>15</v>
      </c>
      <c r="O56" s="15" t="s">
        <v>66</v>
      </c>
    </row>
    <row r="57" s="2" customFormat="1" ht="18.75" customHeight="1" spans="1:15">
      <c r="A57" s="15">
        <v>51</v>
      </c>
      <c r="B57" s="16" t="s">
        <v>139</v>
      </c>
      <c r="C57" s="16" t="s">
        <v>150</v>
      </c>
      <c r="D57" s="17" t="s">
        <v>141</v>
      </c>
      <c r="E57" s="21" t="s">
        <v>142</v>
      </c>
      <c r="F57" s="15" t="s">
        <v>143</v>
      </c>
      <c r="G57" s="15" t="s">
        <v>31</v>
      </c>
      <c r="H57" s="18">
        <v>1</v>
      </c>
      <c r="I57" s="29">
        <v>42571</v>
      </c>
      <c r="J57" s="29">
        <v>42571</v>
      </c>
      <c r="K57" s="28">
        <f t="shared" si="6"/>
        <v>2150</v>
      </c>
      <c r="L57" s="28">
        <f t="shared" si="7"/>
        <v>64.5</v>
      </c>
      <c r="M57" s="10" t="s">
        <v>32</v>
      </c>
      <c r="N57" s="10">
        <v>15</v>
      </c>
      <c r="O57" s="15" t="s">
        <v>66</v>
      </c>
    </row>
    <row r="58" s="2" customFormat="1" ht="18.75" customHeight="1" spans="1:15">
      <c r="A58" s="15">
        <v>52</v>
      </c>
      <c r="B58" s="16" t="s">
        <v>139</v>
      </c>
      <c r="C58" s="16" t="s">
        <v>151</v>
      </c>
      <c r="D58" s="17" t="s">
        <v>141</v>
      </c>
      <c r="E58" s="21" t="s">
        <v>142</v>
      </c>
      <c r="F58" s="15" t="s">
        <v>143</v>
      </c>
      <c r="G58" s="15" t="s">
        <v>31</v>
      </c>
      <c r="H58" s="18">
        <v>1</v>
      </c>
      <c r="I58" s="29">
        <v>42571</v>
      </c>
      <c r="J58" s="29">
        <v>42571</v>
      </c>
      <c r="K58" s="28">
        <f t="shared" si="6"/>
        <v>2150</v>
      </c>
      <c r="L58" s="28">
        <f t="shared" si="7"/>
        <v>64.5</v>
      </c>
      <c r="M58" s="10" t="s">
        <v>32</v>
      </c>
      <c r="N58" s="10">
        <v>15</v>
      </c>
      <c r="O58" s="15" t="s">
        <v>66</v>
      </c>
    </row>
    <row r="59" s="2" customFormat="1" ht="18.75" customHeight="1" spans="1:15">
      <c r="A59" s="15">
        <v>53</v>
      </c>
      <c r="B59" s="16" t="s">
        <v>139</v>
      </c>
      <c r="C59" s="16" t="s">
        <v>152</v>
      </c>
      <c r="D59" s="17" t="s">
        <v>141</v>
      </c>
      <c r="E59" s="21" t="s">
        <v>142</v>
      </c>
      <c r="F59" s="15" t="s">
        <v>143</v>
      </c>
      <c r="G59" s="15" t="s">
        <v>31</v>
      </c>
      <c r="H59" s="18">
        <v>1</v>
      </c>
      <c r="I59" s="29">
        <v>42571</v>
      </c>
      <c r="J59" s="29">
        <v>42571</v>
      </c>
      <c r="K59" s="28">
        <f t="shared" si="6"/>
        <v>2150</v>
      </c>
      <c r="L59" s="28">
        <f t="shared" si="7"/>
        <v>64.5</v>
      </c>
      <c r="M59" s="10" t="s">
        <v>32</v>
      </c>
      <c r="N59" s="10">
        <v>15</v>
      </c>
      <c r="O59" s="15" t="s">
        <v>66</v>
      </c>
    </row>
    <row r="60" s="2" customFormat="1" ht="18.75" customHeight="1" spans="1:15">
      <c r="A60" s="15">
        <v>54</v>
      </c>
      <c r="B60" s="16" t="s">
        <v>153</v>
      </c>
      <c r="C60" s="16" t="s">
        <v>154</v>
      </c>
      <c r="D60" s="17" t="s">
        <v>155</v>
      </c>
      <c r="E60" s="17" t="s">
        <v>156</v>
      </c>
      <c r="F60" s="16"/>
      <c r="G60" s="15" t="s">
        <v>31</v>
      </c>
      <c r="H60" s="18">
        <v>1</v>
      </c>
      <c r="I60" s="27">
        <v>41771</v>
      </c>
      <c r="J60" s="27">
        <v>41771</v>
      </c>
      <c r="K60" s="28">
        <v>5125</v>
      </c>
      <c r="L60" s="28">
        <v>153.75</v>
      </c>
      <c r="M60" s="15" t="s">
        <v>32</v>
      </c>
      <c r="N60" s="15">
        <v>40</v>
      </c>
      <c r="O60" s="15" t="s">
        <v>157</v>
      </c>
    </row>
    <row r="61" s="2" customFormat="1" ht="18.75" customHeight="1" spans="1:15">
      <c r="A61" s="15">
        <v>55</v>
      </c>
      <c r="B61" s="16" t="s">
        <v>158</v>
      </c>
      <c r="C61" s="16" t="s">
        <v>159</v>
      </c>
      <c r="D61" s="17" t="s">
        <v>160</v>
      </c>
      <c r="E61" s="17" t="s">
        <v>156</v>
      </c>
      <c r="F61" s="16"/>
      <c r="G61" s="15" t="s">
        <v>161</v>
      </c>
      <c r="H61" s="18">
        <v>1</v>
      </c>
      <c r="I61" s="27">
        <v>41771</v>
      </c>
      <c r="J61" s="27">
        <v>41771</v>
      </c>
      <c r="K61" s="28">
        <f>6300/2</f>
        <v>3150</v>
      </c>
      <c r="L61" s="28">
        <f>189/2</f>
        <v>94.5</v>
      </c>
      <c r="M61" s="15" t="s">
        <v>32</v>
      </c>
      <c r="N61" s="15">
        <v>30</v>
      </c>
      <c r="O61" s="15" t="s">
        <v>162</v>
      </c>
    </row>
    <row r="62" s="2" customFormat="1" ht="18.75" customHeight="1" spans="1:15">
      <c r="A62" s="15">
        <v>56</v>
      </c>
      <c r="B62" s="16" t="s">
        <v>163</v>
      </c>
      <c r="C62" s="16" t="s">
        <v>164</v>
      </c>
      <c r="D62" s="17" t="s">
        <v>160</v>
      </c>
      <c r="E62" s="17" t="s">
        <v>156</v>
      </c>
      <c r="F62" s="16"/>
      <c r="G62" s="15" t="s">
        <v>161</v>
      </c>
      <c r="H62" s="18">
        <v>1</v>
      </c>
      <c r="I62" s="27">
        <v>41771</v>
      </c>
      <c r="J62" s="27">
        <v>41771</v>
      </c>
      <c r="K62" s="28">
        <f>6300/2</f>
        <v>3150</v>
      </c>
      <c r="L62" s="28">
        <f>189/2</f>
        <v>94.5</v>
      </c>
      <c r="M62" s="15" t="s">
        <v>32</v>
      </c>
      <c r="N62" s="15">
        <v>30</v>
      </c>
      <c r="O62" s="15" t="s">
        <v>162</v>
      </c>
    </row>
    <row r="63" s="2" customFormat="1" ht="18.75" customHeight="1" spans="1:15">
      <c r="A63" s="15">
        <v>57</v>
      </c>
      <c r="B63" s="16" t="s">
        <v>163</v>
      </c>
      <c r="C63" s="16" t="s">
        <v>165</v>
      </c>
      <c r="D63" s="17" t="s">
        <v>166</v>
      </c>
      <c r="E63" s="16"/>
      <c r="F63" s="16" t="s">
        <v>167</v>
      </c>
      <c r="G63" s="15" t="s">
        <v>161</v>
      </c>
      <c r="H63" s="18">
        <v>1</v>
      </c>
      <c r="I63" s="27">
        <v>41771</v>
      </c>
      <c r="J63" s="27">
        <v>41771</v>
      </c>
      <c r="K63" s="28">
        <v>8500</v>
      </c>
      <c r="L63" s="28">
        <v>255</v>
      </c>
      <c r="M63" s="10" t="s">
        <v>32</v>
      </c>
      <c r="N63" s="10">
        <v>70</v>
      </c>
      <c r="O63" s="15" t="s">
        <v>168</v>
      </c>
    </row>
    <row r="64" s="2" customFormat="1" ht="18.75" customHeight="1" spans="1:15">
      <c r="A64" s="15">
        <v>58</v>
      </c>
      <c r="B64" s="16" t="s">
        <v>169</v>
      </c>
      <c r="C64" s="16" t="s">
        <v>170</v>
      </c>
      <c r="D64" s="17" t="s">
        <v>171</v>
      </c>
      <c r="E64" s="16"/>
      <c r="F64" s="16" t="s">
        <v>172</v>
      </c>
      <c r="G64" s="15" t="s">
        <v>161</v>
      </c>
      <c r="H64" s="18">
        <v>1</v>
      </c>
      <c r="I64" s="27">
        <v>41771</v>
      </c>
      <c r="J64" s="27">
        <v>41771</v>
      </c>
      <c r="K64" s="28">
        <v>3600</v>
      </c>
      <c r="L64" s="28">
        <v>108</v>
      </c>
      <c r="M64" s="15" t="s">
        <v>32</v>
      </c>
      <c r="N64" s="15">
        <v>20</v>
      </c>
      <c r="O64" s="15" t="s">
        <v>173</v>
      </c>
    </row>
    <row r="65" s="2" customFormat="1" ht="18.75" customHeight="1" spans="1:15">
      <c r="A65" s="15">
        <v>59</v>
      </c>
      <c r="B65" s="16" t="s">
        <v>174</v>
      </c>
      <c r="C65" s="16" t="s">
        <v>175</v>
      </c>
      <c r="D65" s="17" t="s">
        <v>176</v>
      </c>
      <c r="E65" s="16"/>
      <c r="F65" s="16" t="s">
        <v>177</v>
      </c>
      <c r="G65" s="15" t="s">
        <v>178</v>
      </c>
      <c r="H65" s="18">
        <v>1</v>
      </c>
      <c r="I65" s="27">
        <v>41771</v>
      </c>
      <c r="J65" s="27">
        <v>41771</v>
      </c>
      <c r="K65" s="28">
        <v>2100</v>
      </c>
      <c r="L65" s="28">
        <v>63</v>
      </c>
      <c r="M65" s="15" t="s">
        <v>32</v>
      </c>
      <c r="N65" s="15">
        <v>15</v>
      </c>
      <c r="O65" s="15" t="s">
        <v>179</v>
      </c>
    </row>
    <row r="66" s="2" customFormat="1" ht="18.75" customHeight="1" spans="1:15">
      <c r="A66" s="15">
        <v>60</v>
      </c>
      <c r="B66" s="16" t="s">
        <v>180</v>
      </c>
      <c r="C66" s="16" t="s">
        <v>181</v>
      </c>
      <c r="D66" s="17" t="s">
        <v>182</v>
      </c>
      <c r="E66" s="16"/>
      <c r="F66" s="16" t="s">
        <v>183</v>
      </c>
      <c r="G66" s="15" t="s">
        <v>161</v>
      </c>
      <c r="H66" s="18">
        <v>1</v>
      </c>
      <c r="I66" s="27">
        <v>41771</v>
      </c>
      <c r="J66" s="27">
        <v>41771</v>
      </c>
      <c r="K66" s="28">
        <v>4500</v>
      </c>
      <c r="L66" s="28">
        <v>135</v>
      </c>
      <c r="M66" s="10" t="s">
        <v>32</v>
      </c>
      <c r="N66" s="10">
        <v>30</v>
      </c>
      <c r="O66" s="15" t="s">
        <v>184</v>
      </c>
    </row>
    <row r="67" s="2" customFormat="1" ht="18.75" customHeight="1" spans="1:15">
      <c r="A67" s="15">
        <v>61</v>
      </c>
      <c r="B67" s="16" t="s">
        <v>185</v>
      </c>
      <c r="C67" s="16" t="s">
        <v>186</v>
      </c>
      <c r="D67" s="17" t="s">
        <v>187</v>
      </c>
      <c r="E67" s="16"/>
      <c r="F67" s="16" t="s">
        <v>188</v>
      </c>
      <c r="G67" s="15" t="s">
        <v>161</v>
      </c>
      <c r="H67" s="18">
        <v>1</v>
      </c>
      <c r="I67" s="27">
        <v>41771</v>
      </c>
      <c r="J67" s="27">
        <v>41771</v>
      </c>
      <c r="K67" s="28">
        <v>2625</v>
      </c>
      <c r="L67" s="28">
        <v>78.75</v>
      </c>
      <c r="M67" s="15" t="s">
        <v>32</v>
      </c>
      <c r="N67" s="15">
        <v>50</v>
      </c>
      <c r="O67" s="15" t="s">
        <v>189</v>
      </c>
    </row>
    <row r="68" s="2" customFormat="1" ht="18.75" customHeight="1" spans="1:15">
      <c r="A68" s="15">
        <v>62</v>
      </c>
      <c r="B68" s="16" t="s">
        <v>190</v>
      </c>
      <c r="C68" s="16" t="s">
        <v>191</v>
      </c>
      <c r="D68" s="17" t="s">
        <v>160</v>
      </c>
      <c r="E68" s="17" t="s">
        <v>156</v>
      </c>
      <c r="F68" s="16"/>
      <c r="G68" s="15" t="s">
        <v>161</v>
      </c>
      <c r="H68" s="18">
        <v>1</v>
      </c>
      <c r="I68" s="27">
        <v>41771</v>
      </c>
      <c r="J68" s="27">
        <v>41771</v>
      </c>
      <c r="K68" s="28">
        <f>7700/2</f>
        <v>3850</v>
      </c>
      <c r="L68" s="28">
        <f>231/2</f>
        <v>115.5</v>
      </c>
      <c r="M68" s="10" t="s">
        <v>32</v>
      </c>
      <c r="N68" s="15">
        <v>30</v>
      </c>
      <c r="O68" s="15" t="s">
        <v>184</v>
      </c>
    </row>
    <row r="69" s="2" customFormat="1" ht="18.75" customHeight="1" spans="1:15">
      <c r="A69" s="15">
        <v>63</v>
      </c>
      <c r="B69" s="16" t="s">
        <v>192</v>
      </c>
      <c r="C69" s="16" t="s">
        <v>193</v>
      </c>
      <c r="D69" s="17" t="s">
        <v>160</v>
      </c>
      <c r="E69" s="17" t="s">
        <v>156</v>
      </c>
      <c r="F69" s="16"/>
      <c r="G69" s="15" t="s">
        <v>161</v>
      </c>
      <c r="H69" s="18">
        <v>1</v>
      </c>
      <c r="I69" s="27">
        <v>41771</v>
      </c>
      <c r="J69" s="27">
        <v>41771</v>
      </c>
      <c r="K69" s="28">
        <f>7700/2</f>
        <v>3850</v>
      </c>
      <c r="L69" s="28">
        <f>231/2</f>
        <v>115.5</v>
      </c>
      <c r="M69" s="10" t="s">
        <v>32</v>
      </c>
      <c r="N69" s="15">
        <v>30</v>
      </c>
      <c r="O69" s="15" t="s">
        <v>184</v>
      </c>
    </row>
    <row r="70" s="2" customFormat="1" ht="18.75" customHeight="1" spans="1:15">
      <c r="A70" s="15">
        <v>64</v>
      </c>
      <c r="B70" s="16" t="s">
        <v>194</v>
      </c>
      <c r="C70" s="16" t="s">
        <v>195</v>
      </c>
      <c r="D70" s="17" t="s">
        <v>166</v>
      </c>
      <c r="E70" s="16"/>
      <c r="F70" s="16" t="s">
        <v>167</v>
      </c>
      <c r="G70" s="15" t="s">
        <v>161</v>
      </c>
      <c r="H70" s="18">
        <v>1</v>
      </c>
      <c r="I70" s="27">
        <v>41771</v>
      </c>
      <c r="J70" s="27">
        <v>41771</v>
      </c>
      <c r="K70" s="28">
        <v>7200</v>
      </c>
      <c r="L70" s="28">
        <v>216</v>
      </c>
      <c r="M70" s="15" t="s">
        <v>39</v>
      </c>
      <c r="N70" s="15">
        <v>70</v>
      </c>
      <c r="O70" s="15" t="s">
        <v>196</v>
      </c>
    </row>
    <row r="71" s="2" customFormat="1" ht="18.75" customHeight="1" spans="1:15">
      <c r="A71" s="15">
        <v>65</v>
      </c>
      <c r="B71" s="16" t="s">
        <v>197</v>
      </c>
      <c r="C71" s="16" t="s">
        <v>198</v>
      </c>
      <c r="D71" s="17" t="s">
        <v>199</v>
      </c>
      <c r="E71" s="16"/>
      <c r="F71" s="16" t="s">
        <v>200</v>
      </c>
      <c r="G71" s="15" t="s">
        <v>161</v>
      </c>
      <c r="H71" s="18">
        <v>1</v>
      </c>
      <c r="I71" s="27">
        <v>41771</v>
      </c>
      <c r="J71" s="27">
        <v>41771</v>
      </c>
      <c r="K71" s="28">
        <v>22988</v>
      </c>
      <c r="L71" s="28">
        <v>689.64</v>
      </c>
      <c r="M71" s="15" t="s">
        <v>32</v>
      </c>
      <c r="N71" s="15">
        <v>50</v>
      </c>
      <c r="O71" s="10" t="s">
        <v>201</v>
      </c>
    </row>
    <row r="72" s="2" customFormat="1" ht="18.75" customHeight="1" spans="1:15">
      <c r="A72" s="15">
        <v>66</v>
      </c>
      <c r="B72" s="16" t="s">
        <v>202</v>
      </c>
      <c r="C72" s="16" t="s">
        <v>203</v>
      </c>
      <c r="D72" s="17" t="s">
        <v>176</v>
      </c>
      <c r="E72" s="17" t="s">
        <v>204</v>
      </c>
      <c r="F72" s="16" t="s">
        <v>205</v>
      </c>
      <c r="G72" s="15" t="s">
        <v>161</v>
      </c>
      <c r="H72" s="18">
        <v>1</v>
      </c>
      <c r="I72" s="27">
        <v>41771</v>
      </c>
      <c r="J72" s="27">
        <v>41771</v>
      </c>
      <c r="K72" s="28">
        <v>3850</v>
      </c>
      <c r="L72" s="28">
        <v>115.5</v>
      </c>
      <c r="M72" s="10" t="s">
        <v>39</v>
      </c>
      <c r="N72" s="10">
        <v>15</v>
      </c>
      <c r="O72" s="15" t="s">
        <v>47</v>
      </c>
    </row>
    <row r="73" s="2" customFormat="1" ht="18.75" customHeight="1" spans="1:15">
      <c r="A73" s="15">
        <v>67</v>
      </c>
      <c r="B73" s="16" t="s">
        <v>202</v>
      </c>
      <c r="C73" s="16" t="s">
        <v>206</v>
      </c>
      <c r="D73" s="17" t="s">
        <v>207</v>
      </c>
      <c r="E73" s="16"/>
      <c r="F73" s="16" t="s">
        <v>208</v>
      </c>
      <c r="G73" s="15" t="s">
        <v>161</v>
      </c>
      <c r="H73" s="18">
        <v>1</v>
      </c>
      <c r="I73" s="27">
        <v>41771</v>
      </c>
      <c r="J73" s="27">
        <v>41771</v>
      </c>
      <c r="K73" s="28">
        <v>7800</v>
      </c>
      <c r="L73" s="28">
        <v>234</v>
      </c>
      <c r="M73" s="10" t="s">
        <v>39</v>
      </c>
      <c r="N73" s="10">
        <v>30</v>
      </c>
      <c r="O73" s="15" t="s">
        <v>209</v>
      </c>
    </row>
    <row r="74" s="2" customFormat="1" ht="18.75" customHeight="1" spans="1:15">
      <c r="A74" s="15">
        <v>68</v>
      </c>
      <c r="B74" s="16" t="s">
        <v>210</v>
      </c>
      <c r="C74" s="16" t="s">
        <v>211</v>
      </c>
      <c r="D74" s="17" t="s">
        <v>182</v>
      </c>
      <c r="E74" s="16"/>
      <c r="F74" s="16" t="s">
        <v>183</v>
      </c>
      <c r="G74" s="15" t="s">
        <v>161</v>
      </c>
      <c r="H74" s="18">
        <v>1</v>
      </c>
      <c r="I74" s="27">
        <v>41771</v>
      </c>
      <c r="J74" s="27">
        <v>41771</v>
      </c>
      <c r="K74" s="28">
        <v>4500</v>
      </c>
      <c r="L74" s="28">
        <v>135</v>
      </c>
      <c r="M74" s="10" t="s">
        <v>32</v>
      </c>
      <c r="N74" s="10">
        <v>30</v>
      </c>
      <c r="O74" s="15" t="s">
        <v>212</v>
      </c>
    </row>
    <row r="75" s="2" customFormat="1" ht="18.75" customHeight="1" spans="1:15">
      <c r="A75" s="15">
        <v>69</v>
      </c>
      <c r="B75" s="16" t="s">
        <v>213</v>
      </c>
      <c r="C75" s="16" t="s">
        <v>214</v>
      </c>
      <c r="D75" s="17" t="s">
        <v>187</v>
      </c>
      <c r="E75" s="16"/>
      <c r="F75" s="16" t="s">
        <v>188</v>
      </c>
      <c r="G75" s="15" t="s">
        <v>178</v>
      </c>
      <c r="H75" s="18">
        <v>1</v>
      </c>
      <c r="I75" s="27">
        <v>41771</v>
      </c>
      <c r="J75" s="27">
        <v>41771</v>
      </c>
      <c r="K75" s="28">
        <v>2625</v>
      </c>
      <c r="L75" s="28">
        <v>78.75</v>
      </c>
      <c r="M75" s="15" t="s">
        <v>32</v>
      </c>
      <c r="N75" s="15">
        <v>50</v>
      </c>
      <c r="O75" s="15" t="s">
        <v>189</v>
      </c>
    </row>
    <row r="76" s="2" customFormat="1" ht="18.75" customHeight="1" spans="1:15">
      <c r="A76" s="15">
        <v>70</v>
      </c>
      <c r="B76" s="16" t="s">
        <v>215</v>
      </c>
      <c r="C76" s="16" t="s">
        <v>216</v>
      </c>
      <c r="D76" s="17" t="s">
        <v>217</v>
      </c>
      <c r="E76" s="17" t="s">
        <v>204</v>
      </c>
      <c r="F76" s="16" t="s">
        <v>218</v>
      </c>
      <c r="G76" s="15" t="s">
        <v>161</v>
      </c>
      <c r="H76" s="18">
        <v>1</v>
      </c>
      <c r="I76" s="27">
        <v>41771</v>
      </c>
      <c r="J76" s="27">
        <v>41771</v>
      </c>
      <c r="K76" s="28">
        <f>54000/4</f>
        <v>13500</v>
      </c>
      <c r="L76" s="28">
        <f>1620/4</f>
        <v>405</v>
      </c>
      <c r="M76" s="10" t="s">
        <v>32</v>
      </c>
      <c r="N76" s="10">
        <v>150</v>
      </c>
      <c r="O76" s="10" t="s">
        <v>219</v>
      </c>
    </row>
    <row r="77" s="2" customFormat="1" ht="18.75" customHeight="1" spans="1:15">
      <c r="A77" s="15">
        <v>71</v>
      </c>
      <c r="B77" s="16" t="s">
        <v>220</v>
      </c>
      <c r="C77" s="16" t="s">
        <v>221</v>
      </c>
      <c r="D77" s="17" t="s">
        <v>155</v>
      </c>
      <c r="E77" s="17" t="s">
        <v>156</v>
      </c>
      <c r="F77" s="16"/>
      <c r="G77" s="15" t="s">
        <v>161</v>
      </c>
      <c r="H77" s="18">
        <v>1</v>
      </c>
      <c r="I77" s="27">
        <v>41771</v>
      </c>
      <c r="J77" s="27">
        <v>41771</v>
      </c>
      <c r="K77" s="28">
        <f>13748/4</f>
        <v>3437</v>
      </c>
      <c r="L77" s="28">
        <f>412.44/4</f>
        <v>103.11</v>
      </c>
      <c r="M77" s="15" t="s">
        <v>32</v>
      </c>
      <c r="N77" s="15">
        <v>40</v>
      </c>
      <c r="O77" s="15" t="s">
        <v>157</v>
      </c>
    </row>
    <row r="78" s="2" customFormat="1" ht="18.75" customHeight="1" spans="1:15">
      <c r="A78" s="15">
        <v>72</v>
      </c>
      <c r="B78" s="16" t="s">
        <v>222</v>
      </c>
      <c r="C78" s="16" t="s">
        <v>223</v>
      </c>
      <c r="D78" s="17" t="s">
        <v>160</v>
      </c>
      <c r="E78" s="17" t="s">
        <v>156</v>
      </c>
      <c r="F78" s="16"/>
      <c r="G78" s="15" t="s">
        <v>161</v>
      </c>
      <c r="H78" s="18">
        <v>1</v>
      </c>
      <c r="I78" s="27">
        <v>41771</v>
      </c>
      <c r="J78" s="27">
        <v>41771</v>
      </c>
      <c r="K78" s="28">
        <f t="shared" ref="K78:K85" si="8">21000/8</f>
        <v>2625</v>
      </c>
      <c r="L78" s="28">
        <f t="shared" ref="L78:L85" si="9">630/8</f>
        <v>78.75</v>
      </c>
      <c r="M78" s="15" t="s">
        <v>32</v>
      </c>
      <c r="N78" s="15">
        <v>30</v>
      </c>
      <c r="O78" s="15" t="s">
        <v>224</v>
      </c>
    </row>
    <row r="79" s="2" customFormat="1" ht="18.75" customHeight="1" spans="1:15">
      <c r="A79" s="15">
        <v>73</v>
      </c>
      <c r="B79" s="16" t="s">
        <v>222</v>
      </c>
      <c r="C79" s="16" t="s">
        <v>225</v>
      </c>
      <c r="D79" s="17" t="s">
        <v>160</v>
      </c>
      <c r="E79" s="17" t="s">
        <v>156</v>
      </c>
      <c r="F79" s="16"/>
      <c r="G79" s="15" t="s">
        <v>161</v>
      </c>
      <c r="H79" s="18">
        <v>1</v>
      </c>
      <c r="I79" s="27">
        <v>41771</v>
      </c>
      <c r="J79" s="27">
        <v>41771</v>
      </c>
      <c r="K79" s="28">
        <f t="shared" si="8"/>
        <v>2625</v>
      </c>
      <c r="L79" s="28">
        <f t="shared" si="9"/>
        <v>78.75</v>
      </c>
      <c r="M79" s="15" t="s">
        <v>32</v>
      </c>
      <c r="N79" s="15">
        <v>30</v>
      </c>
      <c r="O79" s="15" t="s">
        <v>224</v>
      </c>
    </row>
    <row r="80" s="2" customFormat="1" ht="18.75" customHeight="1" spans="1:15">
      <c r="A80" s="15">
        <v>74</v>
      </c>
      <c r="B80" s="16" t="s">
        <v>222</v>
      </c>
      <c r="C80" s="16" t="s">
        <v>226</v>
      </c>
      <c r="D80" s="17" t="s">
        <v>160</v>
      </c>
      <c r="E80" s="17" t="s">
        <v>156</v>
      </c>
      <c r="F80" s="16"/>
      <c r="G80" s="15" t="s">
        <v>161</v>
      </c>
      <c r="H80" s="18">
        <v>1</v>
      </c>
      <c r="I80" s="27">
        <v>41771</v>
      </c>
      <c r="J80" s="27">
        <v>41771</v>
      </c>
      <c r="K80" s="28">
        <f t="shared" si="8"/>
        <v>2625</v>
      </c>
      <c r="L80" s="28">
        <f t="shared" si="9"/>
        <v>78.75</v>
      </c>
      <c r="M80" s="15" t="s">
        <v>32</v>
      </c>
      <c r="N80" s="15">
        <v>30</v>
      </c>
      <c r="O80" s="15" t="s">
        <v>227</v>
      </c>
    </row>
    <row r="81" s="2" customFormat="1" ht="18.75" customHeight="1" spans="1:15">
      <c r="A81" s="15">
        <v>75</v>
      </c>
      <c r="B81" s="16" t="s">
        <v>222</v>
      </c>
      <c r="C81" s="16" t="s">
        <v>228</v>
      </c>
      <c r="D81" s="17" t="s">
        <v>160</v>
      </c>
      <c r="E81" s="17" t="s">
        <v>156</v>
      </c>
      <c r="F81" s="16"/>
      <c r="G81" s="15" t="s">
        <v>161</v>
      </c>
      <c r="H81" s="18">
        <v>1</v>
      </c>
      <c r="I81" s="27">
        <v>41771</v>
      </c>
      <c r="J81" s="27">
        <v>41771</v>
      </c>
      <c r="K81" s="28">
        <f t="shared" si="8"/>
        <v>2625</v>
      </c>
      <c r="L81" s="28">
        <f t="shared" si="9"/>
        <v>78.75</v>
      </c>
      <c r="M81" s="15" t="s">
        <v>32</v>
      </c>
      <c r="N81" s="15">
        <v>30</v>
      </c>
      <c r="O81" s="15" t="s">
        <v>229</v>
      </c>
    </row>
    <row r="82" s="2" customFormat="1" ht="18.75" customHeight="1" spans="1:15">
      <c r="A82" s="15">
        <v>76</v>
      </c>
      <c r="B82" s="16" t="s">
        <v>230</v>
      </c>
      <c r="C82" s="16" t="s">
        <v>231</v>
      </c>
      <c r="D82" s="17" t="s">
        <v>160</v>
      </c>
      <c r="E82" s="17" t="s">
        <v>156</v>
      </c>
      <c r="F82" s="16"/>
      <c r="G82" s="15" t="s">
        <v>161</v>
      </c>
      <c r="H82" s="18">
        <v>1</v>
      </c>
      <c r="I82" s="27">
        <v>41771</v>
      </c>
      <c r="J82" s="27">
        <v>41771</v>
      </c>
      <c r="K82" s="28">
        <f t="shared" si="8"/>
        <v>2625</v>
      </c>
      <c r="L82" s="28">
        <f t="shared" si="9"/>
        <v>78.75</v>
      </c>
      <c r="M82" s="15" t="s">
        <v>32</v>
      </c>
      <c r="N82" s="15">
        <v>30</v>
      </c>
      <c r="O82" s="15" t="s">
        <v>229</v>
      </c>
    </row>
    <row r="83" s="2" customFormat="1" ht="18.75" customHeight="1" spans="1:15">
      <c r="A83" s="15">
        <v>77</v>
      </c>
      <c r="B83" s="16" t="s">
        <v>230</v>
      </c>
      <c r="C83" s="16" t="s">
        <v>232</v>
      </c>
      <c r="D83" s="17" t="s">
        <v>160</v>
      </c>
      <c r="E83" s="17" t="s">
        <v>156</v>
      </c>
      <c r="F83" s="16"/>
      <c r="G83" s="15" t="s">
        <v>161</v>
      </c>
      <c r="H83" s="18">
        <v>1</v>
      </c>
      <c r="I83" s="27">
        <v>41771</v>
      </c>
      <c r="J83" s="27">
        <v>41771</v>
      </c>
      <c r="K83" s="28">
        <f t="shared" si="8"/>
        <v>2625</v>
      </c>
      <c r="L83" s="28">
        <f t="shared" si="9"/>
        <v>78.75</v>
      </c>
      <c r="M83" s="15" t="s">
        <v>32</v>
      </c>
      <c r="N83" s="15">
        <v>30</v>
      </c>
      <c r="O83" s="15" t="s">
        <v>229</v>
      </c>
    </row>
    <row r="84" s="2" customFormat="1" ht="18.75" customHeight="1" spans="1:15">
      <c r="A84" s="15">
        <v>78</v>
      </c>
      <c r="B84" s="16" t="s">
        <v>230</v>
      </c>
      <c r="C84" s="16" t="s">
        <v>233</v>
      </c>
      <c r="D84" s="17" t="s">
        <v>160</v>
      </c>
      <c r="E84" s="17" t="s">
        <v>156</v>
      </c>
      <c r="F84" s="16"/>
      <c r="G84" s="15" t="s">
        <v>161</v>
      </c>
      <c r="H84" s="18">
        <v>1</v>
      </c>
      <c r="I84" s="27">
        <v>41771</v>
      </c>
      <c r="J84" s="27">
        <v>41771</v>
      </c>
      <c r="K84" s="28">
        <f t="shared" si="8"/>
        <v>2625</v>
      </c>
      <c r="L84" s="28">
        <f t="shared" si="9"/>
        <v>78.75</v>
      </c>
      <c r="M84" s="15" t="s">
        <v>32</v>
      </c>
      <c r="N84" s="15">
        <v>30</v>
      </c>
      <c r="O84" s="15" t="s">
        <v>229</v>
      </c>
    </row>
    <row r="85" s="2" customFormat="1" ht="18.75" customHeight="1" spans="1:15">
      <c r="A85" s="15">
        <v>79</v>
      </c>
      <c r="B85" s="16" t="s">
        <v>230</v>
      </c>
      <c r="C85" s="16" t="s">
        <v>234</v>
      </c>
      <c r="D85" s="17" t="s">
        <v>160</v>
      </c>
      <c r="E85" s="17" t="s">
        <v>156</v>
      </c>
      <c r="F85" s="16"/>
      <c r="G85" s="15" t="s">
        <v>161</v>
      </c>
      <c r="H85" s="18">
        <v>1</v>
      </c>
      <c r="I85" s="27">
        <v>41771</v>
      </c>
      <c r="J85" s="27">
        <v>41771</v>
      </c>
      <c r="K85" s="28">
        <f t="shared" si="8"/>
        <v>2625</v>
      </c>
      <c r="L85" s="28">
        <f t="shared" si="9"/>
        <v>78.75</v>
      </c>
      <c r="M85" s="15" t="s">
        <v>32</v>
      </c>
      <c r="N85" s="15">
        <v>30</v>
      </c>
      <c r="O85" s="15" t="s">
        <v>229</v>
      </c>
    </row>
    <row r="86" s="2" customFormat="1" ht="18.75" customHeight="1" spans="1:15">
      <c r="A86" s="15">
        <v>80</v>
      </c>
      <c r="B86" s="16" t="s">
        <v>235</v>
      </c>
      <c r="C86" s="16" t="s">
        <v>236</v>
      </c>
      <c r="D86" s="17" t="s">
        <v>237</v>
      </c>
      <c r="E86" s="16"/>
      <c r="F86" s="16" t="s">
        <v>238</v>
      </c>
      <c r="G86" s="15" t="s">
        <v>161</v>
      </c>
      <c r="H86" s="18">
        <v>1</v>
      </c>
      <c r="I86" s="27">
        <v>41771</v>
      </c>
      <c r="J86" s="27">
        <v>41771</v>
      </c>
      <c r="K86" s="28">
        <f t="shared" ref="K86:K89" si="10">28400/4</f>
        <v>7100</v>
      </c>
      <c r="L86" s="28">
        <f t="shared" ref="L86:L89" si="11">852/4</f>
        <v>213</v>
      </c>
      <c r="M86" s="15" t="s">
        <v>32</v>
      </c>
      <c r="N86" s="15">
        <v>30</v>
      </c>
      <c r="O86" s="15" t="s">
        <v>201</v>
      </c>
    </row>
    <row r="87" s="2" customFormat="1" ht="18.75" customHeight="1" spans="1:15">
      <c r="A87" s="15">
        <v>81</v>
      </c>
      <c r="B87" s="16" t="s">
        <v>235</v>
      </c>
      <c r="C87" s="16" t="s">
        <v>239</v>
      </c>
      <c r="D87" s="17" t="s">
        <v>237</v>
      </c>
      <c r="E87" s="16"/>
      <c r="F87" s="16" t="s">
        <v>238</v>
      </c>
      <c r="G87" s="15" t="s">
        <v>161</v>
      </c>
      <c r="H87" s="18">
        <v>1</v>
      </c>
      <c r="I87" s="27">
        <v>41771</v>
      </c>
      <c r="J87" s="27">
        <v>41771</v>
      </c>
      <c r="K87" s="28">
        <f t="shared" si="10"/>
        <v>7100</v>
      </c>
      <c r="L87" s="28">
        <f t="shared" si="11"/>
        <v>213</v>
      </c>
      <c r="M87" s="15" t="s">
        <v>32</v>
      </c>
      <c r="N87" s="15">
        <v>30</v>
      </c>
      <c r="O87" s="15" t="s">
        <v>201</v>
      </c>
    </row>
    <row r="88" s="2" customFormat="1" ht="18.75" customHeight="1" spans="1:15">
      <c r="A88" s="15">
        <v>82</v>
      </c>
      <c r="B88" s="16" t="s">
        <v>235</v>
      </c>
      <c r="C88" s="16" t="s">
        <v>240</v>
      </c>
      <c r="D88" s="17" t="s">
        <v>237</v>
      </c>
      <c r="E88" s="16"/>
      <c r="F88" s="16" t="s">
        <v>238</v>
      </c>
      <c r="G88" s="15" t="s">
        <v>161</v>
      </c>
      <c r="H88" s="18">
        <v>1</v>
      </c>
      <c r="I88" s="27">
        <v>41771</v>
      </c>
      <c r="J88" s="27">
        <v>41771</v>
      </c>
      <c r="K88" s="28">
        <f t="shared" si="10"/>
        <v>7100</v>
      </c>
      <c r="L88" s="28">
        <f t="shared" si="11"/>
        <v>213</v>
      </c>
      <c r="M88" s="15" t="s">
        <v>32</v>
      </c>
      <c r="N88" s="15">
        <v>30</v>
      </c>
      <c r="O88" s="15" t="s">
        <v>201</v>
      </c>
    </row>
    <row r="89" s="2" customFormat="1" ht="18.75" customHeight="1" spans="1:15">
      <c r="A89" s="15">
        <v>83</v>
      </c>
      <c r="B89" s="16" t="s">
        <v>235</v>
      </c>
      <c r="C89" s="16" t="s">
        <v>241</v>
      </c>
      <c r="D89" s="17" t="s">
        <v>237</v>
      </c>
      <c r="E89" s="16"/>
      <c r="F89" s="16" t="s">
        <v>238</v>
      </c>
      <c r="G89" s="15" t="s">
        <v>161</v>
      </c>
      <c r="H89" s="18">
        <v>1</v>
      </c>
      <c r="I89" s="27">
        <v>41771</v>
      </c>
      <c r="J89" s="27">
        <v>41771</v>
      </c>
      <c r="K89" s="28">
        <f t="shared" si="10"/>
        <v>7100</v>
      </c>
      <c r="L89" s="28">
        <f t="shared" si="11"/>
        <v>213</v>
      </c>
      <c r="M89" s="15" t="s">
        <v>32</v>
      </c>
      <c r="N89" s="15">
        <v>30</v>
      </c>
      <c r="O89" s="15" t="s">
        <v>201</v>
      </c>
    </row>
    <row r="90" s="2" customFormat="1" ht="18.75" customHeight="1" spans="1:15">
      <c r="A90" s="15">
        <v>84</v>
      </c>
      <c r="B90" s="16" t="s">
        <v>235</v>
      </c>
      <c r="C90" s="16" t="s">
        <v>242</v>
      </c>
      <c r="D90" s="19" t="s">
        <v>199</v>
      </c>
      <c r="E90" s="16"/>
      <c r="F90" s="16">
        <v>3</v>
      </c>
      <c r="G90" s="15" t="s">
        <v>161</v>
      </c>
      <c r="H90" s="18">
        <v>1</v>
      </c>
      <c r="I90" s="27">
        <v>41771</v>
      </c>
      <c r="J90" s="27">
        <v>41771</v>
      </c>
      <c r="K90" s="28">
        <f t="shared" ref="K90:K92" si="12">46000/5</f>
        <v>9200</v>
      </c>
      <c r="L90" s="28">
        <f t="shared" ref="L90:L92" si="13">1380/5</f>
        <v>276</v>
      </c>
      <c r="M90" s="15" t="s">
        <v>32</v>
      </c>
      <c r="N90" s="15">
        <v>50</v>
      </c>
      <c r="O90" s="15" t="s">
        <v>157</v>
      </c>
    </row>
    <row r="91" s="2" customFormat="1" ht="18.75" customHeight="1" spans="1:15">
      <c r="A91" s="15">
        <v>85</v>
      </c>
      <c r="B91" s="16" t="s">
        <v>235</v>
      </c>
      <c r="C91" s="16" t="s">
        <v>243</v>
      </c>
      <c r="D91" s="17" t="s">
        <v>199</v>
      </c>
      <c r="E91" s="16"/>
      <c r="F91" s="16">
        <v>3</v>
      </c>
      <c r="G91" s="15" t="s">
        <v>161</v>
      </c>
      <c r="H91" s="18">
        <v>1</v>
      </c>
      <c r="I91" s="27">
        <v>41771</v>
      </c>
      <c r="J91" s="27">
        <v>41771</v>
      </c>
      <c r="K91" s="28">
        <f t="shared" si="12"/>
        <v>9200</v>
      </c>
      <c r="L91" s="28">
        <f t="shared" si="13"/>
        <v>276</v>
      </c>
      <c r="M91" s="15" t="s">
        <v>32</v>
      </c>
      <c r="N91" s="15">
        <v>50</v>
      </c>
      <c r="O91" s="15" t="s">
        <v>157</v>
      </c>
    </row>
    <row r="92" s="2" customFormat="1" ht="18.75" customHeight="1" spans="1:15">
      <c r="A92" s="15">
        <v>86</v>
      </c>
      <c r="B92" s="16" t="s">
        <v>235</v>
      </c>
      <c r="C92" s="16" t="s">
        <v>244</v>
      </c>
      <c r="D92" s="17" t="s">
        <v>199</v>
      </c>
      <c r="E92" s="16"/>
      <c r="F92" s="16">
        <v>3</v>
      </c>
      <c r="G92" s="15" t="s">
        <v>161</v>
      </c>
      <c r="H92" s="18">
        <v>1</v>
      </c>
      <c r="I92" s="27">
        <v>41771</v>
      </c>
      <c r="J92" s="27">
        <v>41771</v>
      </c>
      <c r="K92" s="28">
        <f t="shared" si="12"/>
        <v>9200</v>
      </c>
      <c r="L92" s="28">
        <f t="shared" si="13"/>
        <v>276</v>
      </c>
      <c r="M92" s="15" t="s">
        <v>32</v>
      </c>
      <c r="N92" s="15">
        <v>50</v>
      </c>
      <c r="O92" s="15" t="s">
        <v>157</v>
      </c>
    </row>
    <row r="93" s="2" customFormat="1" ht="18.75" customHeight="1" spans="1:15">
      <c r="A93" s="15">
        <v>87</v>
      </c>
      <c r="B93" s="16" t="s">
        <v>235</v>
      </c>
      <c r="C93" s="16" t="s">
        <v>245</v>
      </c>
      <c r="D93" s="17" t="s">
        <v>171</v>
      </c>
      <c r="E93" s="17" t="s">
        <v>204</v>
      </c>
      <c r="F93" s="16" t="s">
        <v>246</v>
      </c>
      <c r="G93" s="15" t="s">
        <v>161</v>
      </c>
      <c r="H93" s="18">
        <v>1</v>
      </c>
      <c r="I93" s="27">
        <v>41771</v>
      </c>
      <c r="J93" s="27">
        <v>41771</v>
      </c>
      <c r="K93" s="28">
        <f t="shared" ref="K93:K97" si="14">8250/5</f>
        <v>1650</v>
      </c>
      <c r="L93" s="28">
        <f t="shared" ref="L93:L97" si="15">247.5/5</f>
        <v>49.5</v>
      </c>
      <c r="M93" s="15" t="s">
        <v>32</v>
      </c>
      <c r="N93" s="15">
        <v>20</v>
      </c>
      <c r="O93" s="15" t="s">
        <v>247</v>
      </c>
    </row>
    <row r="94" s="2" customFormat="1" ht="18.75" customHeight="1" spans="1:15">
      <c r="A94" s="15">
        <v>88</v>
      </c>
      <c r="B94" s="16" t="s">
        <v>248</v>
      </c>
      <c r="C94" s="16" t="s">
        <v>249</v>
      </c>
      <c r="D94" s="17" t="s">
        <v>171</v>
      </c>
      <c r="E94" s="17" t="s">
        <v>204</v>
      </c>
      <c r="F94" s="16" t="s">
        <v>246</v>
      </c>
      <c r="G94" s="15" t="s">
        <v>161</v>
      </c>
      <c r="H94" s="18">
        <v>1</v>
      </c>
      <c r="I94" s="27">
        <v>41771</v>
      </c>
      <c r="J94" s="27">
        <v>41771</v>
      </c>
      <c r="K94" s="28">
        <f t="shared" si="14"/>
        <v>1650</v>
      </c>
      <c r="L94" s="28">
        <f t="shared" si="15"/>
        <v>49.5</v>
      </c>
      <c r="M94" s="15" t="s">
        <v>32</v>
      </c>
      <c r="N94" s="15">
        <v>20</v>
      </c>
      <c r="O94" s="15" t="s">
        <v>247</v>
      </c>
    </row>
    <row r="95" s="2" customFormat="1" ht="18.75" customHeight="1" spans="1:15">
      <c r="A95" s="15">
        <v>89</v>
      </c>
      <c r="B95" s="16" t="s">
        <v>248</v>
      </c>
      <c r="C95" s="16" t="s">
        <v>250</v>
      </c>
      <c r="D95" s="17" t="s">
        <v>171</v>
      </c>
      <c r="E95" s="17" t="s">
        <v>204</v>
      </c>
      <c r="F95" s="16" t="s">
        <v>246</v>
      </c>
      <c r="G95" s="15" t="s">
        <v>161</v>
      </c>
      <c r="H95" s="18">
        <v>1</v>
      </c>
      <c r="I95" s="27">
        <v>41771</v>
      </c>
      <c r="J95" s="27">
        <v>41771</v>
      </c>
      <c r="K95" s="28">
        <f t="shared" si="14"/>
        <v>1650</v>
      </c>
      <c r="L95" s="28">
        <f t="shared" si="15"/>
        <v>49.5</v>
      </c>
      <c r="M95" s="15" t="s">
        <v>32</v>
      </c>
      <c r="N95" s="15">
        <v>20</v>
      </c>
      <c r="O95" s="15" t="s">
        <v>247</v>
      </c>
    </row>
    <row r="96" s="2" customFormat="1" ht="18.75" customHeight="1" spans="1:15">
      <c r="A96" s="15">
        <v>90</v>
      </c>
      <c r="B96" s="16" t="s">
        <v>248</v>
      </c>
      <c r="C96" s="16" t="s">
        <v>251</v>
      </c>
      <c r="D96" s="17" t="s">
        <v>171</v>
      </c>
      <c r="E96" s="17" t="s">
        <v>204</v>
      </c>
      <c r="F96" s="16" t="s">
        <v>246</v>
      </c>
      <c r="G96" s="15" t="s">
        <v>161</v>
      </c>
      <c r="H96" s="18">
        <v>1</v>
      </c>
      <c r="I96" s="27">
        <v>41771</v>
      </c>
      <c r="J96" s="27">
        <v>41771</v>
      </c>
      <c r="K96" s="28">
        <f t="shared" si="14"/>
        <v>1650</v>
      </c>
      <c r="L96" s="28">
        <f t="shared" si="15"/>
        <v>49.5</v>
      </c>
      <c r="M96" s="15" t="s">
        <v>32</v>
      </c>
      <c r="N96" s="15">
        <v>20</v>
      </c>
      <c r="O96" s="15" t="s">
        <v>247</v>
      </c>
    </row>
    <row r="97" s="2" customFormat="1" ht="18.75" customHeight="1" spans="1:15">
      <c r="A97" s="15">
        <v>91</v>
      </c>
      <c r="B97" s="16" t="s">
        <v>248</v>
      </c>
      <c r="C97" s="16" t="s">
        <v>252</v>
      </c>
      <c r="D97" s="17" t="s">
        <v>171</v>
      </c>
      <c r="E97" s="17" t="s">
        <v>204</v>
      </c>
      <c r="F97" s="16" t="s">
        <v>246</v>
      </c>
      <c r="G97" s="15" t="s">
        <v>161</v>
      </c>
      <c r="H97" s="18">
        <v>1</v>
      </c>
      <c r="I97" s="27">
        <v>41771</v>
      </c>
      <c r="J97" s="27">
        <v>41771</v>
      </c>
      <c r="K97" s="28">
        <f t="shared" si="14"/>
        <v>1650</v>
      </c>
      <c r="L97" s="28">
        <f t="shared" si="15"/>
        <v>49.5</v>
      </c>
      <c r="M97" s="15" t="s">
        <v>32</v>
      </c>
      <c r="N97" s="15">
        <v>20</v>
      </c>
      <c r="O97" s="15" t="s">
        <v>247</v>
      </c>
    </row>
    <row r="98" s="2" customFormat="1" ht="18.75" customHeight="1" spans="1:15">
      <c r="A98" s="15">
        <v>92</v>
      </c>
      <c r="B98" s="16" t="s">
        <v>253</v>
      </c>
      <c r="C98" s="16" t="s">
        <v>254</v>
      </c>
      <c r="D98" s="17" t="s">
        <v>182</v>
      </c>
      <c r="E98" s="16"/>
      <c r="F98" s="16" t="s">
        <v>255</v>
      </c>
      <c r="G98" s="15" t="s">
        <v>161</v>
      </c>
      <c r="H98" s="18">
        <v>1</v>
      </c>
      <c r="I98" s="27">
        <v>41771</v>
      </c>
      <c r="J98" s="27">
        <v>41771</v>
      </c>
      <c r="K98" s="28">
        <v>4500</v>
      </c>
      <c r="L98" s="28">
        <v>135</v>
      </c>
      <c r="M98" s="10" t="s">
        <v>32</v>
      </c>
      <c r="N98" s="10">
        <v>30</v>
      </c>
      <c r="O98" s="15" t="s">
        <v>196</v>
      </c>
    </row>
    <row r="99" s="2" customFormat="1" ht="18.75" customHeight="1" spans="1:15">
      <c r="A99" s="15">
        <v>93</v>
      </c>
      <c r="B99" s="16" t="s">
        <v>253</v>
      </c>
      <c r="C99" s="16" t="s">
        <v>256</v>
      </c>
      <c r="D99" s="17" t="s">
        <v>187</v>
      </c>
      <c r="E99" s="16"/>
      <c r="F99" s="16" t="s">
        <v>188</v>
      </c>
      <c r="G99" s="15" t="s">
        <v>161</v>
      </c>
      <c r="H99" s="18">
        <v>1</v>
      </c>
      <c r="I99" s="27">
        <v>41771</v>
      </c>
      <c r="J99" s="27">
        <v>41771</v>
      </c>
      <c r="K99" s="28">
        <v>2625</v>
      </c>
      <c r="L99" s="28">
        <v>78.75</v>
      </c>
      <c r="M99" s="15" t="s">
        <v>32</v>
      </c>
      <c r="N99" s="15">
        <v>50</v>
      </c>
      <c r="O99" s="15" t="s">
        <v>189</v>
      </c>
    </row>
    <row r="100" s="2" customFormat="1" ht="18.75" customHeight="1" spans="1:15">
      <c r="A100" s="15">
        <v>94</v>
      </c>
      <c r="B100" s="16" t="s">
        <v>253</v>
      </c>
      <c r="C100" s="16" t="s">
        <v>257</v>
      </c>
      <c r="D100" s="17" t="s">
        <v>258</v>
      </c>
      <c r="E100" s="17" t="s">
        <v>156</v>
      </c>
      <c r="F100" s="16"/>
      <c r="G100" s="15" t="s">
        <v>161</v>
      </c>
      <c r="H100" s="18">
        <v>1</v>
      </c>
      <c r="I100" s="27">
        <v>41771</v>
      </c>
      <c r="J100" s="27">
        <v>41771</v>
      </c>
      <c r="K100" s="28">
        <f t="shared" ref="K100:K113" si="16">27440/14</f>
        <v>1960</v>
      </c>
      <c r="L100" s="28">
        <f t="shared" ref="L100:L113" si="17">823.2/14</f>
        <v>58.8</v>
      </c>
      <c r="M100" s="10" t="s">
        <v>39</v>
      </c>
      <c r="N100" s="10">
        <v>15</v>
      </c>
      <c r="O100" s="15" t="s">
        <v>47</v>
      </c>
    </row>
    <row r="101" s="2" customFormat="1" ht="18.75" customHeight="1" spans="1:15">
      <c r="A101" s="15">
        <v>95</v>
      </c>
      <c r="B101" s="16" t="s">
        <v>253</v>
      </c>
      <c r="C101" s="16" t="s">
        <v>259</v>
      </c>
      <c r="D101" s="17" t="s">
        <v>258</v>
      </c>
      <c r="E101" s="17" t="s">
        <v>156</v>
      </c>
      <c r="F101" s="16"/>
      <c r="G101" s="15" t="s">
        <v>161</v>
      </c>
      <c r="H101" s="18">
        <v>1</v>
      </c>
      <c r="I101" s="27">
        <v>41771</v>
      </c>
      <c r="J101" s="27">
        <v>41771</v>
      </c>
      <c r="K101" s="28">
        <f t="shared" si="16"/>
        <v>1960</v>
      </c>
      <c r="L101" s="28">
        <f t="shared" si="17"/>
        <v>58.8</v>
      </c>
      <c r="M101" s="10" t="s">
        <v>39</v>
      </c>
      <c r="N101" s="10">
        <v>15</v>
      </c>
      <c r="O101" s="15" t="s">
        <v>47</v>
      </c>
    </row>
    <row r="102" s="2" customFormat="1" ht="18.75" customHeight="1" spans="1:15">
      <c r="A102" s="15">
        <v>96</v>
      </c>
      <c r="B102" s="16" t="s">
        <v>253</v>
      </c>
      <c r="C102" s="16" t="s">
        <v>260</v>
      </c>
      <c r="D102" s="17" t="s">
        <v>258</v>
      </c>
      <c r="E102" s="17" t="s">
        <v>156</v>
      </c>
      <c r="F102" s="16"/>
      <c r="G102" s="15" t="s">
        <v>161</v>
      </c>
      <c r="H102" s="18">
        <v>1</v>
      </c>
      <c r="I102" s="27">
        <v>41771</v>
      </c>
      <c r="J102" s="27">
        <v>41771</v>
      </c>
      <c r="K102" s="28">
        <f t="shared" si="16"/>
        <v>1960</v>
      </c>
      <c r="L102" s="28">
        <f t="shared" si="17"/>
        <v>58.8</v>
      </c>
      <c r="M102" s="15" t="s">
        <v>32</v>
      </c>
      <c r="N102" s="10">
        <v>15</v>
      </c>
      <c r="O102" s="15" t="s">
        <v>227</v>
      </c>
    </row>
    <row r="103" s="2" customFormat="1" ht="18.75" customHeight="1" spans="1:15">
      <c r="A103" s="15">
        <v>97</v>
      </c>
      <c r="B103" s="16" t="s">
        <v>261</v>
      </c>
      <c r="C103" s="16" t="s">
        <v>262</v>
      </c>
      <c r="D103" s="17" t="s">
        <v>258</v>
      </c>
      <c r="E103" s="17" t="s">
        <v>156</v>
      </c>
      <c r="F103" s="16"/>
      <c r="G103" s="15" t="s">
        <v>161</v>
      </c>
      <c r="H103" s="18">
        <v>1</v>
      </c>
      <c r="I103" s="27">
        <v>41771</v>
      </c>
      <c r="J103" s="27">
        <v>41771</v>
      </c>
      <c r="K103" s="28">
        <f t="shared" si="16"/>
        <v>1960</v>
      </c>
      <c r="L103" s="28">
        <f t="shared" si="17"/>
        <v>58.8</v>
      </c>
      <c r="M103" s="15" t="s">
        <v>32</v>
      </c>
      <c r="N103" s="10">
        <v>15</v>
      </c>
      <c r="O103" s="15" t="s">
        <v>227</v>
      </c>
    </row>
    <row r="104" s="2" customFormat="1" ht="18.75" customHeight="1" spans="1:15">
      <c r="A104" s="15">
        <v>98</v>
      </c>
      <c r="B104" s="16" t="s">
        <v>261</v>
      </c>
      <c r="C104" s="16" t="s">
        <v>263</v>
      </c>
      <c r="D104" s="17" t="s">
        <v>258</v>
      </c>
      <c r="E104" s="17" t="s">
        <v>156</v>
      </c>
      <c r="F104" s="16"/>
      <c r="G104" s="15" t="s">
        <v>161</v>
      </c>
      <c r="H104" s="18">
        <v>1</v>
      </c>
      <c r="I104" s="27">
        <v>41771</v>
      </c>
      <c r="J104" s="27">
        <v>41771</v>
      </c>
      <c r="K104" s="28">
        <f t="shared" si="16"/>
        <v>1960</v>
      </c>
      <c r="L104" s="28">
        <f t="shared" si="17"/>
        <v>58.8</v>
      </c>
      <c r="M104" s="15" t="s">
        <v>32</v>
      </c>
      <c r="N104" s="10">
        <v>15</v>
      </c>
      <c r="O104" s="15" t="s">
        <v>227</v>
      </c>
    </row>
    <row r="105" s="2" customFormat="1" ht="18.75" customHeight="1" spans="1:15">
      <c r="A105" s="15">
        <v>99</v>
      </c>
      <c r="B105" s="16" t="s">
        <v>261</v>
      </c>
      <c r="C105" s="16" t="s">
        <v>264</v>
      </c>
      <c r="D105" s="17" t="s">
        <v>258</v>
      </c>
      <c r="E105" s="17" t="s">
        <v>156</v>
      </c>
      <c r="F105" s="16"/>
      <c r="G105" s="15" t="s">
        <v>161</v>
      </c>
      <c r="H105" s="18">
        <v>1</v>
      </c>
      <c r="I105" s="27">
        <v>41771</v>
      </c>
      <c r="J105" s="27">
        <v>41771</v>
      </c>
      <c r="K105" s="28">
        <f t="shared" si="16"/>
        <v>1960</v>
      </c>
      <c r="L105" s="28">
        <f t="shared" si="17"/>
        <v>58.8</v>
      </c>
      <c r="M105" s="15" t="s">
        <v>32</v>
      </c>
      <c r="N105" s="10">
        <v>15</v>
      </c>
      <c r="O105" s="15" t="s">
        <v>227</v>
      </c>
    </row>
    <row r="106" s="2" customFormat="1" ht="18.75" customHeight="1" spans="1:15">
      <c r="A106" s="15">
        <v>100</v>
      </c>
      <c r="B106" s="16" t="s">
        <v>261</v>
      </c>
      <c r="C106" s="16" t="s">
        <v>265</v>
      </c>
      <c r="D106" s="17" t="s">
        <v>258</v>
      </c>
      <c r="E106" s="17" t="s">
        <v>156</v>
      </c>
      <c r="F106" s="16"/>
      <c r="G106" s="15" t="s">
        <v>161</v>
      </c>
      <c r="H106" s="18">
        <v>1</v>
      </c>
      <c r="I106" s="27">
        <v>41771</v>
      </c>
      <c r="J106" s="27">
        <v>41771</v>
      </c>
      <c r="K106" s="28">
        <f t="shared" si="16"/>
        <v>1960</v>
      </c>
      <c r="L106" s="28">
        <f t="shared" si="17"/>
        <v>58.8</v>
      </c>
      <c r="M106" s="15" t="s">
        <v>32</v>
      </c>
      <c r="N106" s="10">
        <v>15</v>
      </c>
      <c r="O106" s="15" t="s">
        <v>227</v>
      </c>
    </row>
    <row r="107" s="2" customFormat="1" ht="18.75" customHeight="1" spans="1:15">
      <c r="A107" s="15">
        <v>101</v>
      </c>
      <c r="B107" s="16" t="s">
        <v>261</v>
      </c>
      <c r="C107" s="16" t="s">
        <v>266</v>
      </c>
      <c r="D107" s="17" t="s">
        <v>258</v>
      </c>
      <c r="E107" s="17" t="s">
        <v>156</v>
      </c>
      <c r="F107" s="16"/>
      <c r="G107" s="15" t="s">
        <v>161</v>
      </c>
      <c r="H107" s="18">
        <v>1</v>
      </c>
      <c r="I107" s="27">
        <v>41771</v>
      </c>
      <c r="J107" s="27">
        <v>41771</v>
      </c>
      <c r="K107" s="28">
        <f t="shared" si="16"/>
        <v>1960</v>
      </c>
      <c r="L107" s="28">
        <f t="shared" si="17"/>
        <v>58.8</v>
      </c>
      <c r="M107" s="15" t="s">
        <v>32</v>
      </c>
      <c r="N107" s="10">
        <v>15</v>
      </c>
      <c r="O107" s="15" t="s">
        <v>227</v>
      </c>
    </row>
    <row r="108" s="2" customFormat="1" ht="18.75" customHeight="1" spans="1:15">
      <c r="A108" s="15">
        <v>102</v>
      </c>
      <c r="B108" s="16" t="s">
        <v>267</v>
      </c>
      <c r="C108" s="16" t="s">
        <v>268</v>
      </c>
      <c r="D108" s="17" t="s">
        <v>258</v>
      </c>
      <c r="E108" s="17" t="s">
        <v>156</v>
      </c>
      <c r="F108" s="16"/>
      <c r="G108" s="15" t="s">
        <v>161</v>
      </c>
      <c r="H108" s="18">
        <v>1</v>
      </c>
      <c r="I108" s="27">
        <v>41771</v>
      </c>
      <c r="J108" s="27">
        <v>41771</v>
      </c>
      <c r="K108" s="28">
        <f t="shared" si="16"/>
        <v>1960</v>
      </c>
      <c r="L108" s="28">
        <f t="shared" si="17"/>
        <v>58.8</v>
      </c>
      <c r="M108" s="15" t="s">
        <v>32</v>
      </c>
      <c r="N108" s="10">
        <v>15</v>
      </c>
      <c r="O108" s="15" t="s">
        <v>128</v>
      </c>
    </row>
    <row r="109" s="2" customFormat="1" ht="18.75" customHeight="1" spans="1:15">
      <c r="A109" s="15">
        <v>103</v>
      </c>
      <c r="B109" s="16" t="s">
        <v>269</v>
      </c>
      <c r="C109" s="16" t="s">
        <v>270</v>
      </c>
      <c r="D109" s="17" t="s">
        <v>258</v>
      </c>
      <c r="E109" s="17" t="s">
        <v>156</v>
      </c>
      <c r="F109" s="16"/>
      <c r="G109" s="15" t="s">
        <v>161</v>
      </c>
      <c r="H109" s="18">
        <v>1</v>
      </c>
      <c r="I109" s="27">
        <v>41771</v>
      </c>
      <c r="J109" s="27">
        <v>41771</v>
      </c>
      <c r="K109" s="28">
        <f t="shared" si="16"/>
        <v>1960</v>
      </c>
      <c r="L109" s="28">
        <f t="shared" si="17"/>
        <v>58.8</v>
      </c>
      <c r="M109" s="15" t="s">
        <v>32</v>
      </c>
      <c r="N109" s="10">
        <v>15</v>
      </c>
      <c r="O109" s="15" t="s">
        <v>224</v>
      </c>
    </row>
    <row r="110" s="2" customFormat="1" ht="18.75" customHeight="1" spans="1:15">
      <c r="A110" s="15">
        <v>104</v>
      </c>
      <c r="B110" s="16" t="s">
        <v>271</v>
      </c>
      <c r="C110" s="16" t="s">
        <v>272</v>
      </c>
      <c r="D110" s="17" t="s">
        <v>258</v>
      </c>
      <c r="E110" s="17" t="s">
        <v>156</v>
      </c>
      <c r="F110" s="16"/>
      <c r="G110" s="15" t="s">
        <v>161</v>
      </c>
      <c r="H110" s="18">
        <v>1</v>
      </c>
      <c r="I110" s="27">
        <v>41771</v>
      </c>
      <c r="J110" s="27">
        <v>41771</v>
      </c>
      <c r="K110" s="28">
        <f t="shared" si="16"/>
        <v>1960</v>
      </c>
      <c r="L110" s="28">
        <f t="shared" si="17"/>
        <v>58.8</v>
      </c>
      <c r="M110" s="10" t="s">
        <v>39</v>
      </c>
      <c r="N110" s="10">
        <v>15</v>
      </c>
      <c r="O110" s="15" t="s">
        <v>47</v>
      </c>
    </row>
    <row r="111" s="2" customFormat="1" ht="18.75" customHeight="1" spans="1:15">
      <c r="A111" s="15">
        <v>105</v>
      </c>
      <c r="B111" s="16" t="s">
        <v>271</v>
      </c>
      <c r="C111" s="16" t="s">
        <v>273</v>
      </c>
      <c r="D111" s="17" t="s">
        <v>258</v>
      </c>
      <c r="E111" s="17" t="s">
        <v>156</v>
      </c>
      <c r="F111" s="16"/>
      <c r="G111" s="15" t="s">
        <v>161</v>
      </c>
      <c r="H111" s="18">
        <v>1</v>
      </c>
      <c r="I111" s="27">
        <v>41771</v>
      </c>
      <c r="J111" s="27">
        <v>41771</v>
      </c>
      <c r="K111" s="28">
        <f t="shared" si="16"/>
        <v>1960</v>
      </c>
      <c r="L111" s="28">
        <f t="shared" si="17"/>
        <v>58.8</v>
      </c>
      <c r="M111" s="10" t="s">
        <v>39</v>
      </c>
      <c r="N111" s="10">
        <v>15</v>
      </c>
      <c r="O111" s="15" t="s">
        <v>47</v>
      </c>
    </row>
    <row r="112" s="2" customFormat="1" ht="18.75" customHeight="1" spans="1:15">
      <c r="A112" s="15">
        <v>106</v>
      </c>
      <c r="B112" s="16" t="s">
        <v>271</v>
      </c>
      <c r="C112" s="16" t="s">
        <v>274</v>
      </c>
      <c r="D112" s="17" t="s">
        <v>258</v>
      </c>
      <c r="E112" s="17" t="s">
        <v>156</v>
      </c>
      <c r="F112" s="16"/>
      <c r="G112" s="15" t="s">
        <v>161</v>
      </c>
      <c r="H112" s="18">
        <v>1</v>
      </c>
      <c r="I112" s="27">
        <v>41771</v>
      </c>
      <c r="J112" s="27">
        <v>41771</v>
      </c>
      <c r="K112" s="28">
        <f t="shared" si="16"/>
        <v>1960</v>
      </c>
      <c r="L112" s="28">
        <f t="shared" si="17"/>
        <v>58.8</v>
      </c>
      <c r="M112" s="10" t="s">
        <v>39</v>
      </c>
      <c r="N112" s="10">
        <v>15</v>
      </c>
      <c r="O112" s="15" t="s">
        <v>47</v>
      </c>
    </row>
    <row r="113" s="2" customFormat="1" ht="18.75" customHeight="1" spans="1:15">
      <c r="A113" s="15">
        <v>107</v>
      </c>
      <c r="B113" s="16" t="s">
        <v>271</v>
      </c>
      <c r="C113" s="16" t="s">
        <v>275</v>
      </c>
      <c r="D113" s="17" t="s">
        <v>258</v>
      </c>
      <c r="E113" s="17" t="s">
        <v>156</v>
      </c>
      <c r="F113" s="16"/>
      <c r="G113" s="15" t="s">
        <v>161</v>
      </c>
      <c r="H113" s="18">
        <v>1</v>
      </c>
      <c r="I113" s="27">
        <v>41771</v>
      </c>
      <c r="J113" s="27">
        <v>41771</v>
      </c>
      <c r="K113" s="28">
        <f t="shared" si="16"/>
        <v>1960</v>
      </c>
      <c r="L113" s="28">
        <f t="shared" si="17"/>
        <v>58.8</v>
      </c>
      <c r="M113" s="10" t="s">
        <v>39</v>
      </c>
      <c r="N113" s="10">
        <v>15</v>
      </c>
      <c r="O113" s="15" t="s">
        <v>47</v>
      </c>
    </row>
    <row r="114" s="2" customFormat="1" ht="18.75" customHeight="1" spans="1:15">
      <c r="A114" s="15">
        <v>108</v>
      </c>
      <c r="B114" s="16" t="s">
        <v>271</v>
      </c>
      <c r="C114" s="16" t="s">
        <v>276</v>
      </c>
      <c r="D114" s="17" t="s">
        <v>277</v>
      </c>
      <c r="E114" s="16"/>
      <c r="F114" s="16" t="s">
        <v>278</v>
      </c>
      <c r="G114" s="15" t="s">
        <v>161</v>
      </c>
      <c r="H114" s="18">
        <v>1</v>
      </c>
      <c r="I114" s="27">
        <v>41771</v>
      </c>
      <c r="J114" s="27">
        <v>41771</v>
      </c>
      <c r="K114" s="28">
        <f t="shared" ref="K114:K118" si="18">10500/5</f>
        <v>2100</v>
      </c>
      <c r="L114" s="28">
        <f t="shared" ref="L114:L118" si="19">315/5</f>
        <v>63</v>
      </c>
      <c r="M114" s="15" t="s">
        <v>32</v>
      </c>
      <c r="N114" s="15">
        <v>15</v>
      </c>
      <c r="O114" s="15" t="s">
        <v>168</v>
      </c>
    </row>
    <row r="115" s="2" customFormat="1" ht="18.75" customHeight="1" spans="1:15">
      <c r="A115" s="15">
        <v>109</v>
      </c>
      <c r="B115" s="16" t="s">
        <v>271</v>
      </c>
      <c r="C115" s="16" t="s">
        <v>279</v>
      </c>
      <c r="D115" s="17" t="s">
        <v>277</v>
      </c>
      <c r="E115" s="16"/>
      <c r="F115" s="16" t="s">
        <v>278</v>
      </c>
      <c r="G115" s="15" t="s">
        <v>161</v>
      </c>
      <c r="H115" s="18">
        <v>1</v>
      </c>
      <c r="I115" s="27">
        <v>41771</v>
      </c>
      <c r="J115" s="27">
        <v>41771</v>
      </c>
      <c r="K115" s="28">
        <f t="shared" si="18"/>
        <v>2100</v>
      </c>
      <c r="L115" s="28">
        <f t="shared" si="19"/>
        <v>63</v>
      </c>
      <c r="M115" s="15" t="s">
        <v>32</v>
      </c>
      <c r="N115" s="15">
        <v>15</v>
      </c>
      <c r="O115" s="15" t="s">
        <v>168</v>
      </c>
    </row>
    <row r="116" s="2" customFormat="1" ht="18.75" customHeight="1" spans="1:15">
      <c r="A116" s="15">
        <v>110</v>
      </c>
      <c r="B116" s="16" t="s">
        <v>271</v>
      </c>
      <c r="C116" s="16" t="s">
        <v>280</v>
      </c>
      <c r="D116" s="17" t="s">
        <v>277</v>
      </c>
      <c r="E116" s="16"/>
      <c r="F116" s="16" t="s">
        <v>278</v>
      </c>
      <c r="G116" s="15" t="s">
        <v>161</v>
      </c>
      <c r="H116" s="18">
        <v>1</v>
      </c>
      <c r="I116" s="27">
        <v>41771</v>
      </c>
      <c r="J116" s="27">
        <v>41771</v>
      </c>
      <c r="K116" s="28">
        <f t="shared" si="18"/>
        <v>2100</v>
      </c>
      <c r="L116" s="28">
        <f t="shared" si="19"/>
        <v>63</v>
      </c>
      <c r="M116" s="15" t="s">
        <v>32</v>
      </c>
      <c r="N116" s="15">
        <v>15</v>
      </c>
      <c r="O116" s="15" t="s">
        <v>168</v>
      </c>
    </row>
    <row r="117" s="2" customFormat="1" ht="18.75" customHeight="1" spans="1:15">
      <c r="A117" s="15">
        <v>111</v>
      </c>
      <c r="B117" s="16" t="s">
        <v>271</v>
      </c>
      <c r="C117" s="16" t="s">
        <v>281</v>
      </c>
      <c r="D117" s="17" t="s">
        <v>277</v>
      </c>
      <c r="E117" s="16"/>
      <c r="F117" s="16" t="s">
        <v>278</v>
      </c>
      <c r="G117" s="15" t="s">
        <v>161</v>
      </c>
      <c r="H117" s="18">
        <v>1</v>
      </c>
      <c r="I117" s="27">
        <v>41771</v>
      </c>
      <c r="J117" s="27">
        <v>41771</v>
      </c>
      <c r="K117" s="28">
        <f t="shared" si="18"/>
        <v>2100</v>
      </c>
      <c r="L117" s="28">
        <f t="shared" si="19"/>
        <v>63</v>
      </c>
      <c r="M117" s="15" t="s">
        <v>32</v>
      </c>
      <c r="N117" s="15">
        <v>15</v>
      </c>
      <c r="O117" s="15" t="s">
        <v>168</v>
      </c>
    </row>
    <row r="118" s="2" customFormat="1" ht="18.75" customHeight="1" spans="1:15">
      <c r="A118" s="15">
        <v>112</v>
      </c>
      <c r="B118" s="16" t="s">
        <v>271</v>
      </c>
      <c r="C118" s="16" t="s">
        <v>282</v>
      </c>
      <c r="D118" s="17" t="s">
        <v>277</v>
      </c>
      <c r="E118" s="16"/>
      <c r="F118" s="16" t="s">
        <v>278</v>
      </c>
      <c r="G118" s="15" t="s">
        <v>161</v>
      </c>
      <c r="H118" s="18">
        <v>1</v>
      </c>
      <c r="I118" s="27">
        <v>41771</v>
      </c>
      <c r="J118" s="27">
        <v>41771</v>
      </c>
      <c r="K118" s="28">
        <f t="shared" si="18"/>
        <v>2100</v>
      </c>
      <c r="L118" s="28">
        <f t="shared" si="19"/>
        <v>63</v>
      </c>
      <c r="M118" s="15" t="s">
        <v>32</v>
      </c>
      <c r="N118" s="15">
        <v>15</v>
      </c>
      <c r="O118" s="15" t="s">
        <v>168</v>
      </c>
    </row>
    <row r="119" s="2" customFormat="1" ht="18.75" customHeight="1" spans="1:15">
      <c r="A119" s="15">
        <v>113</v>
      </c>
      <c r="B119" s="16" t="s">
        <v>271</v>
      </c>
      <c r="C119" s="16" t="s">
        <v>283</v>
      </c>
      <c r="D119" s="17" t="s">
        <v>284</v>
      </c>
      <c r="E119" s="16"/>
      <c r="F119" s="16"/>
      <c r="G119" s="15" t="s">
        <v>161</v>
      </c>
      <c r="H119" s="18">
        <v>1</v>
      </c>
      <c r="I119" s="27">
        <v>41771</v>
      </c>
      <c r="J119" s="27">
        <v>41771</v>
      </c>
      <c r="K119" s="28">
        <f t="shared" ref="K119:K123" si="20">8150/5</f>
        <v>1630</v>
      </c>
      <c r="L119" s="28">
        <f t="shared" ref="L119:L123" si="21">244.5/5</f>
        <v>48.9</v>
      </c>
      <c r="M119" s="15" t="s">
        <v>32</v>
      </c>
      <c r="N119" s="15">
        <v>20</v>
      </c>
      <c r="O119" s="15" t="s">
        <v>285</v>
      </c>
    </row>
    <row r="120" s="2" customFormat="1" ht="18.75" customHeight="1" spans="1:15">
      <c r="A120" s="15">
        <v>114</v>
      </c>
      <c r="B120" s="16" t="s">
        <v>271</v>
      </c>
      <c r="C120" s="16" t="s">
        <v>286</v>
      </c>
      <c r="D120" s="17" t="s">
        <v>284</v>
      </c>
      <c r="E120" s="16"/>
      <c r="F120" s="16"/>
      <c r="G120" s="15" t="s">
        <v>161</v>
      </c>
      <c r="H120" s="18">
        <v>1</v>
      </c>
      <c r="I120" s="27">
        <v>41771</v>
      </c>
      <c r="J120" s="27">
        <v>41771</v>
      </c>
      <c r="K120" s="28">
        <f t="shared" si="20"/>
        <v>1630</v>
      </c>
      <c r="L120" s="28">
        <f t="shared" si="21"/>
        <v>48.9</v>
      </c>
      <c r="M120" s="15" t="s">
        <v>32</v>
      </c>
      <c r="N120" s="15">
        <v>20</v>
      </c>
      <c r="O120" s="15" t="s">
        <v>285</v>
      </c>
    </row>
    <row r="121" s="2" customFormat="1" ht="18.75" customHeight="1" spans="1:15">
      <c r="A121" s="15">
        <v>115</v>
      </c>
      <c r="B121" s="16" t="s">
        <v>271</v>
      </c>
      <c r="C121" s="16" t="s">
        <v>287</v>
      </c>
      <c r="D121" s="17" t="s">
        <v>284</v>
      </c>
      <c r="E121" s="16"/>
      <c r="F121" s="16"/>
      <c r="G121" s="15" t="s">
        <v>161</v>
      </c>
      <c r="H121" s="18">
        <v>1</v>
      </c>
      <c r="I121" s="27">
        <v>41771</v>
      </c>
      <c r="J121" s="27">
        <v>41771</v>
      </c>
      <c r="K121" s="28">
        <f t="shared" si="20"/>
        <v>1630</v>
      </c>
      <c r="L121" s="28">
        <f t="shared" si="21"/>
        <v>48.9</v>
      </c>
      <c r="M121" s="15" t="s">
        <v>32</v>
      </c>
      <c r="N121" s="15">
        <v>20</v>
      </c>
      <c r="O121" s="15" t="s">
        <v>285</v>
      </c>
    </row>
    <row r="122" s="2" customFormat="1" ht="18.75" customHeight="1" spans="1:15">
      <c r="A122" s="15">
        <v>116</v>
      </c>
      <c r="B122" s="16" t="s">
        <v>271</v>
      </c>
      <c r="C122" s="16" t="s">
        <v>288</v>
      </c>
      <c r="D122" s="17" t="s">
        <v>284</v>
      </c>
      <c r="E122" s="16"/>
      <c r="F122" s="16"/>
      <c r="G122" s="15" t="s">
        <v>161</v>
      </c>
      <c r="H122" s="18">
        <v>1</v>
      </c>
      <c r="I122" s="27">
        <v>41771</v>
      </c>
      <c r="J122" s="27">
        <v>41771</v>
      </c>
      <c r="K122" s="28">
        <f t="shared" si="20"/>
        <v>1630</v>
      </c>
      <c r="L122" s="28">
        <f t="shared" si="21"/>
        <v>48.9</v>
      </c>
      <c r="M122" s="15" t="s">
        <v>32</v>
      </c>
      <c r="N122" s="15">
        <v>20</v>
      </c>
      <c r="O122" s="15" t="s">
        <v>285</v>
      </c>
    </row>
    <row r="123" s="2" customFormat="1" ht="18.75" customHeight="1" spans="1:15">
      <c r="A123" s="15">
        <v>117</v>
      </c>
      <c r="B123" s="16" t="s">
        <v>271</v>
      </c>
      <c r="C123" s="16" t="s">
        <v>289</v>
      </c>
      <c r="D123" s="17" t="s">
        <v>284</v>
      </c>
      <c r="E123" s="16"/>
      <c r="F123" s="16"/>
      <c r="G123" s="15" t="s">
        <v>161</v>
      </c>
      <c r="H123" s="18">
        <v>1</v>
      </c>
      <c r="I123" s="27">
        <v>41771</v>
      </c>
      <c r="J123" s="27">
        <v>41771</v>
      </c>
      <c r="K123" s="28">
        <f t="shared" si="20"/>
        <v>1630</v>
      </c>
      <c r="L123" s="28">
        <f t="shared" si="21"/>
        <v>48.9</v>
      </c>
      <c r="M123" s="15" t="s">
        <v>32</v>
      </c>
      <c r="N123" s="15">
        <v>20</v>
      </c>
      <c r="O123" s="15" t="s">
        <v>285</v>
      </c>
    </row>
    <row r="124" s="2" customFormat="1" ht="18.75" customHeight="1" spans="1:15">
      <c r="A124" s="15">
        <v>118</v>
      </c>
      <c r="B124" s="16" t="s">
        <v>290</v>
      </c>
      <c r="C124" s="16" t="s">
        <v>291</v>
      </c>
      <c r="D124" s="16" t="s">
        <v>292</v>
      </c>
      <c r="E124" s="16"/>
      <c r="F124" s="16" t="s">
        <v>293</v>
      </c>
      <c r="G124" s="15" t="s">
        <v>161</v>
      </c>
      <c r="H124" s="18">
        <v>1</v>
      </c>
      <c r="I124" s="27">
        <v>41771</v>
      </c>
      <c r="J124" s="27">
        <v>41771</v>
      </c>
      <c r="K124" s="28">
        <f t="shared" ref="K124:K137" si="22">55720/14</f>
        <v>3980</v>
      </c>
      <c r="L124" s="28">
        <f t="shared" ref="L124:L137" si="23">1671.6/14</f>
        <v>119.4</v>
      </c>
      <c r="M124" s="10" t="s">
        <v>32</v>
      </c>
      <c r="N124" s="10">
        <v>10</v>
      </c>
      <c r="O124" s="15" t="s">
        <v>179</v>
      </c>
    </row>
    <row r="125" s="2" customFormat="1" ht="18.75" customHeight="1" spans="1:15">
      <c r="A125" s="15">
        <v>119</v>
      </c>
      <c r="B125" s="16" t="s">
        <v>290</v>
      </c>
      <c r="C125" s="16" t="s">
        <v>294</v>
      </c>
      <c r="D125" s="16" t="s">
        <v>292</v>
      </c>
      <c r="E125" s="16"/>
      <c r="F125" s="16" t="s">
        <v>293</v>
      </c>
      <c r="G125" s="15" t="s">
        <v>161</v>
      </c>
      <c r="H125" s="18">
        <v>1</v>
      </c>
      <c r="I125" s="27">
        <v>41771</v>
      </c>
      <c r="J125" s="27">
        <v>41771</v>
      </c>
      <c r="K125" s="28">
        <f t="shared" si="22"/>
        <v>3980</v>
      </c>
      <c r="L125" s="28">
        <f t="shared" si="23"/>
        <v>119.4</v>
      </c>
      <c r="M125" s="10" t="s">
        <v>32</v>
      </c>
      <c r="N125" s="10">
        <v>10</v>
      </c>
      <c r="O125" s="15" t="s">
        <v>179</v>
      </c>
    </row>
    <row r="126" s="2" customFormat="1" ht="18.75" customHeight="1" spans="1:15">
      <c r="A126" s="15">
        <v>120</v>
      </c>
      <c r="B126" s="16" t="s">
        <v>290</v>
      </c>
      <c r="C126" s="16" t="s">
        <v>295</v>
      </c>
      <c r="D126" s="16" t="s">
        <v>292</v>
      </c>
      <c r="E126" s="16"/>
      <c r="F126" s="16" t="s">
        <v>293</v>
      </c>
      <c r="G126" s="15" t="s">
        <v>161</v>
      </c>
      <c r="H126" s="18">
        <v>1</v>
      </c>
      <c r="I126" s="27">
        <v>41771</v>
      </c>
      <c r="J126" s="27">
        <v>41771</v>
      </c>
      <c r="K126" s="28">
        <f t="shared" si="22"/>
        <v>3980</v>
      </c>
      <c r="L126" s="28">
        <f t="shared" si="23"/>
        <v>119.4</v>
      </c>
      <c r="M126" s="10" t="s">
        <v>32</v>
      </c>
      <c r="N126" s="10">
        <v>10</v>
      </c>
      <c r="O126" s="15" t="s">
        <v>179</v>
      </c>
    </row>
    <row r="127" s="2" customFormat="1" ht="18.75" customHeight="1" spans="1:15">
      <c r="A127" s="15">
        <v>121</v>
      </c>
      <c r="B127" s="16" t="s">
        <v>290</v>
      </c>
      <c r="C127" s="16" t="s">
        <v>296</v>
      </c>
      <c r="D127" s="16" t="s">
        <v>292</v>
      </c>
      <c r="E127" s="16"/>
      <c r="F127" s="16" t="s">
        <v>293</v>
      </c>
      <c r="G127" s="15" t="s">
        <v>161</v>
      </c>
      <c r="H127" s="18">
        <v>1</v>
      </c>
      <c r="I127" s="27">
        <v>41771</v>
      </c>
      <c r="J127" s="27">
        <v>41771</v>
      </c>
      <c r="K127" s="28">
        <f t="shared" si="22"/>
        <v>3980</v>
      </c>
      <c r="L127" s="28">
        <f t="shared" si="23"/>
        <v>119.4</v>
      </c>
      <c r="M127" s="10" t="s">
        <v>32</v>
      </c>
      <c r="N127" s="10">
        <v>10</v>
      </c>
      <c r="O127" s="15" t="s">
        <v>227</v>
      </c>
    </row>
    <row r="128" s="2" customFormat="1" ht="18.75" customHeight="1" spans="1:15">
      <c r="A128" s="15">
        <v>122</v>
      </c>
      <c r="B128" s="16" t="s">
        <v>290</v>
      </c>
      <c r="C128" s="16" t="s">
        <v>297</v>
      </c>
      <c r="D128" s="16" t="s">
        <v>292</v>
      </c>
      <c r="E128" s="16"/>
      <c r="F128" s="16" t="s">
        <v>293</v>
      </c>
      <c r="G128" s="15" t="s">
        <v>161</v>
      </c>
      <c r="H128" s="18">
        <v>1</v>
      </c>
      <c r="I128" s="27">
        <v>41771</v>
      </c>
      <c r="J128" s="27">
        <v>41771</v>
      </c>
      <c r="K128" s="28">
        <f t="shared" si="22"/>
        <v>3980</v>
      </c>
      <c r="L128" s="28">
        <f t="shared" si="23"/>
        <v>119.4</v>
      </c>
      <c r="M128" s="10" t="s">
        <v>32</v>
      </c>
      <c r="N128" s="10">
        <v>10</v>
      </c>
      <c r="O128" s="15" t="s">
        <v>227</v>
      </c>
    </row>
    <row r="129" s="2" customFormat="1" ht="18.75" customHeight="1" spans="1:15">
      <c r="A129" s="15">
        <v>123</v>
      </c>
      <c r="B129" s="16" t="s">
        <v>298</v>
      </c>
      <c r="C129" s="16" t="s">
        <v>299</v>
      </c>
      <c r="D129" s="16" t="s">
        <v>292</v>
      </c>
      <c r="E129" s="16"/>
      <c r="F129" s="16" t="s">
        <v>293</v>
      </c>
      <c r="G129" s="15" t="s">
        <v>161</v>
      </c>
      <c r="H129" s="18">
        <v>1</v>
      </c>
      <c r="I129" s="27">
        <v>41771</v>
      </c>
      <c r="J129" s="27">
        <v>41771</v>
      </c>
      <c r="K129" s="28">
        <f t="shared" si="22"/>
        <v>3980</v>
      </c>
      <c r="L129" s="28">
        <f t="shared" si="23"/>
        <v>119.4</v>
      </c>
      <c r="M129" s="10" t="s">
        <v>32</v>
      </c>
      <c r="N129" s="10">
        <v>10</v>
      </c>
      <c r="O129" s="15" t="s">
        <v>227</v>
      </c>
    </row>
    <row r="130" s="2" customFormat="1" ht="18.75" customHeight="1" spans="1:15">
      <c r="A130" s="15">
        <v>124</v>
      </c>
      <c r="B130" s="16" t="s">
        <v>298</v>
      </c>
      <c r="C130" s="16" t="s">
        <v>300</v>
      </c>
      <c r="D130" s="16" t="s">
        <v>292</v>
      </c>
      <c r="E130" s="16"/>
      <c r="F130" s="16" t="s">
        <v>293</v>
      </c>
      <c r="G130" s="15" t="s">
        <v>161</v>
      </c>
      <c r="H130" s="18">
        <v>1</v>
      </c>
      <c r="I130" s="27">
        <v>41771</v>
      </c>
      <c r="J130" s="27">
        <v>41771</v>
      </c>
      <c r="K130" s="28">
        <f t="shared" si="22"/>
        <v>3980</v>
      </c>
      <c r="L130" s="28">
        <f t="shared" si="23"/>
        <v>119.4</v>
      </c>
      <c r="M130" s="10" t="s">
        <v>32</v>
      </c>
      <c r="N130" s="10">
        <v>10</v>
      </c>
      <c r="O130" s="15" t="s">
        <v>227</v>
      </c>
    </row>
    <row r="131" s="2" customFormat="1" ht="18.75" customHeight="1" spans="1:15">
      <c r="A131" s="15">
        <v>125</v>
      </c>
      <c r="B131" s="16" t="s">
        <v>298</v>
      </c>
      <c r="C131" s="16" t="s">
        <v>301</v>
      </c>
      <c r="D131" s="16" t="s">
        <v>292</v>
      </c>
      <c r="E131" s="16"/>
      <c r="F131" s="16" t="s">
        <v>293</v>
      </c>
      <c r="G131" s="15" t="s">
        <v>161</v>
      </c>
      <c r="H131" s="18">
        <v>1</v>
      </c>
      <c r="I131" s="27">
        <v>41771</v>
      </c>
      <c r="J131" s="27">
        <v>41771</v>
      </c>
      <c r="K131" s="28">
        <f t="shared" si="22"/>
        <v>3980</v>
      </c>
      <c r="L131" s="28">
        <f t="shared" si="23"/>
        <v>119.4</v>
      </c>
      <c r="M131" s="10" t="s">
        <v>32</v>
      </c>
      <c r="N131" s="10">
        <v>10</v>
      </c>
      <c r="O131" s="15" t="s">
        <v>227</v>
      </c>
    </row>
    <row r="132" s="2" customFormat="1" ht="18.75" customHeight="1" spans="1:15">
      <c r="A132" s="15">
        <v>126</v>
      </c>
      <c r="B132" s="16" t="s">
        <v>298</v>
      </c>
      <c r="C132" s="16" t="s">
        <v>302</v>
      </c>
      <c r="D132" s="16" t="s">
        <v>292</v>
      </c>
      <c r="E132" s="16"/>
      <c r="F132" s="16" t="s">
        <v>293</v>
      </c>
      <c r="G132" s="15" t="s">
        <v>161</v>
      </c>
      <c r="H132" s="18">
        <v>1</v>
      </c>
      <c r="I132" s="27">
        <v>41771</v>
      </c>
      <c r="J132" s="27">
        <v>41771</v>
      </c>
      <c r="K132" s="28">
        <f t="shared" si="22"/>
        <v>3980</v>
      </c>
      <c r="L132" s="28">
        <f t="shared" si="23"/>
        <v>119.4</v>
      </c>
      <c r="M132" s="10" t="s">
        <v>32</v>
      </c>
      <c r="N132" s="10">
        <v>10</v>
      </c>
      <c r="O132" s="15" t="s">
        <v>227</v>
      </c>
    </row>
    <row r="133" s="2" customFormat="1" ht="18.75" customHeight="1" spans="1:15">
      <c r="A133" s="15">
        <v>127</v>
      </c>
      <c r="B133" s="16" t="s">
        <v>298</v>
      </c>
      <c r="C133" s="16" t="s">
        <v>303</v>
      </c>
      <c r="D133" s="16" t="s">
        <v>292</v>
      </c>
      <c r="E133" s="16"/>
      <c r="F133" s="16" t="s">
        <v>293</v>
      </c>
      <c r="G133" s="15" t="s">
        <v>161</v>
      </c>
      <c r="H133" s="18">
        <v>1</v>
      </c>
      <c r="I133" s="27">
        <v>41771</v>
      </c>
      <c r="J133" s="27">
        <v>41771</v>
      </c>
      <c r="K133" s="28">
        <f t="shared" si="22"/>
        <v>3980</v>
      </c>
      <c r="L133" s="28">
        <f t="shared" si="23"/>
        <v>119.4</v>
      </c>
      <c r="M133" s="10" t="s">
        <v>32</v>
      </c>
      <c r="N133" s="10">
        <v>10</v>
      </c>
      <c r="O133" s="15" t="s">
        <v>179</v>
      </c>
    </row>
    <row r="134" s="2" customFormat="1" ht="18.75" customHeight="1" spans="1:15">
      <c r="A134" s="15">
        <v>128</v>
      </c>
      <c r="B134" s="16" t="s">
        <v>304</v>
      </c>
      <c r="C134" s="16" t="s">
        <v>305</v>
      </c>
      <c r="D134" s="16" t="s">
        <v>292</v>
      </c>
      <c r="E134" s="16"/>
      <c r="F134" s="16" t="s">
        <v>293</v>
      </c>
      <c r="G134" s="15" t="s">
        <v>161</v>
      </c>
      <c r="H134" s="18">
        <v>1</v>
      </c>
      <c r="I134" s="27">
        <v>41771</v>
      </c>
      <c r="J134" s="27">
        <v>41771</v>
      </c>
      <c r="K134" s="28">
        <f t="shared" si="22"/>
        <v>3980</v>
      </c>
      <c r="L134" s="28">
        <f t="shared" si="23"/>
        <v>119.4</v>
      </c>
      <c r="M134" s="10" t="s">
        <v>32</v>
      </c>
      <c r="N134" s="10">
        <v>10</v>
      </c>
      <c r="O134" s="15" t="s">
        <v>179</v>
      </c>
    </row>
    <row r="135" s="2" customFormat="1" ht="18.75" customHeight="1" spans="1:15">
      <c r="A135" s="15">
        <v>129</v>
      </c>
      <c r="B135" s="16" t="s">
        <v>304</v>
      </c>
      <c r="C135" s="16" t="s">
        <v>306</v>
      </c>
      <c r="D135" s="16" t="s">
        <v>292</v>
      </c>
      <c r="E135" s="16"/>
      <c r="F135" s="16" t="s">
        <v>293</v>
      </c>
      <c r="G135" s="15" t="s">
        <v>161</v>
      </c>
      <c r="H135" s="18">
        <v>1</v>
      </c>
      <c r="I135" s="27">
        <v>41771</v>
      </c>
      <c r="J135" s="27">
        <v>41771</v>
      </c>
      <c r="K135" s="28">
        <f t="shared" si="22"/>
        <v>3980</v>
      </c>
      <c r="L135" s="28">
        <f t="shared" si="23"/>
        <v>119.4</v>
      </c>
      <c r="M135" s="10" t="s">
        <v>32</v>
      </c>
      <c r="N135" s="10">
        <v>10</v>
      </c>
      <c r="O135" s="15" t="s">
        <v>179</v>
      </c>
    </row>
    <row r="136" s="2" customFormat="1" ht="18.75" customHeight="1" spans="1:15">
      <c r="A136" s="15">
        <v>130</v>
      </c>
      <c r="B136" s="16" t="s">
        <v>304</v>
      </c>
      <c r="C136" s="16" t="s">
        <v>307</v>
      </c>
      <c r="D136" s="16" t="s">
        <v>292</v>
      </c>
      <c r="E136" s="16"/>
      <c r="F136" s="16" t="s">
        <v>293</v>
      </c>
      <c r="G136" s="15" t="s">
        <v>161</v>
      </c>
      <c r="H136" s="18">
        <v>1</v>
      </c>
      <c r="I136" s="27">
        <v>41771</v>
      </c>
      <c r="J136" s="27">
        <v>41771</v>
      </c>
      <c r="K136" s="28">
        <f t="shared" si="22"/>
        <v>3980</v>
      </c>
      <c r="L136" s="28">
        <f t="shared" si="23"/>
        <v>119.4</v>
      </c>
      <c r="M136" s="10" t="s">
        <v>32</v>
      </c>
      <c r="N136" s="10">
        <v>10</v>
      </c>
      <c r="O136" s="15" t="s">
        <v>179</v>
      </c>
    </row>
    <row r="137" s="2" customFormat="1" ht="18.75" customHeight="1" spans="1:15">
      <c r="A137" s="15">
        <v>131</v>
      </c>
      <c r="B137" s="16" t="s">
        <v>304</v>
      </c>
      <c r="C137" s="16" t="s">
        <v>308</v>
      </c>
      <c r="D137" s="16" t="s">
        <v>292</v>
      </c>
      <c r="E137" s="16"/>
      <c r="F137" s="16" t="s">
        <v>293</v>
      </c>
      <c r="G137" s="15" t="s">
        <v>161</v>
      </c>
      <c r="H137" s="18">
        <v>1</v>
      </c>
      <c r="I137" s="27">
        <v>41771</v>
      </c>
      <c r="J137" s="27">
        <v>41771</v>
      </c>
      <c r="K137" s="28">
        <f t="shared" si="22"/>
        <v>3980</v>
      </c>
      <c r="L137" s="28">
        <f t="shared" si="23"/>
        <v>119.4</v>
      </c>
      <c r="M137" s="10" t="s">
        <v>32</v>
      </c>
      <c r="N137" s="10">
        <v>10</v>
      </c>
      <c r="O137" s="15" t="s">
        <v>179</v>
      </c>
    </row>
    <row r="138" s="2" customFormat="1" ht="18.75" customHeight="1" spans="1:15">
      <c r="A138" s="15">
        <v>132</v>
      </c>
      <c r="B138" s="16" t="s">
        <v>304</v>
      </c>
      <c r="C138" s="16" t="s">
        <v>309</v>
      </c>
      <c r="D138" s="17" t="s">
        <v>310</v>
      </c>
      <c r="E138" s="16"/>
      <c r="F138" s="16" t="s">
        <v>311</v>
      </c>
      <c r="G138" s="15" t="s">
        <v>161</v>
      </c>
      <c r="H138" s="18">
        <v>1</v>
      </c>
      <c r="I138" s="27">
        <v>41771</v>
      </c>
      <c r="J138" s="27">
        <v>41771</v>
      </c>
      <c r="K138" s="28">
        <v>14600</v>
      </c>
      <c r="L138" s="28">
        <v>438</v>
      </c>
      <c r="M138" s="10" t="s">
        <v>32</v>
      </c>
      <c r="N138" s="10">
        <v>30</v>
      </c>
      <c r="O138" s="18" t="s">
        <v>312</v>
      </c>
    </row>
    <row r="139" s="2" customFormat="1" ht="18.75" customHeight="1" spans="1:15">
      <c r="A139" s="15">
        <v>133</v>
      </c>
      <c r="B139" s="16" t="s">
        <v>304</v>
      </c>
      <c r="C139" s="16" t="s">
        <v>313</v>
      </c>
      <c r="D139" s="17" t="s">
        <v>171</v>
      </c>
      <c r="E139" s="16"/>
      <c r="F139" s="16" t="s">
        <v>314</v>
      </c>
      <c r="G139" s="15" t="s">
        <v>161</v>
      </c>
      <c r="H139" s="18">
        <v>1</v>
      </c>
      <c r="I139" s="27">
        <v>41771</v>
      </c>
      <c r="J139" s="27">
        <v>41771</v>
      </c>
      <c r="K139" s="28">
        <v>3200</v>
      </c>
      <c r="L139" s="28">
        <v>96</v>
      </c>
      <c r="M139" s="15" t="s">
        <v>32</v>
      </c>
      <c r="N139" s="15">
        <v>20</v>
      </c>
      <c r="O139" s="15" t="s">
        <v>315</v>
      </c>
    </row>
    <row r="140" s="2" customFormat="1" ht="18.75" customHeight="1" spans="1:15">
      <c r="A140" s="15">
        <v>134</v>
      </c>
      <c r="B140" s="16" t="s">
        <v>304</v>
      </c>
      <c r="C140" s="16" t="s">
        <v>316</v>
      </c>
      <c r="D140" s="17" t="s">
        <v>176</v>
      </c>
      <c r="E140" s="16"/>
      <c r="F140" s="16" t="s">
        <v>177</v>
      </c>
      <c r="G140" s="15" t="s">
        <v>161</v>
      </c>
      <c r="H140" s="18">
        <v>1</v>
      </c>
      <c r="I140" s="27">
        <v>41771</v>
      </c>
      <c r="J140" s="27">
        <v>41771</v>
      </c>
      <c r="K140" s="28">
        <v>2800</v>
      </c>
      <c r="L140" s="28">
        <v>84</v>
      </c>
      <c r="M140" s="10" t="s">
        <v>32</v>
      </c>
      <c r="N140" s="10">
        <v>15</v>
      </c>
      <c r="O140" s="15" t="s">
        <v>179</v>
      </c>
    </row>
    <row r="141" s="2" customFormat="1" ht="18.75" customHeight="1" spans="1:15">
      <c r="A141" s="15">
        <v>135</v>
      </c>
      <c r="B141" s="16" t="s">
        <v>304</v>
      </c>
      <c r="C141" s="16" t="s">
        <v>317</v>
      </c>
      <c r="D141" s="17" t="s">
        <v>310</v>
      </c>
      <c r="E141" s="16"/>
      <c r="F141" s="16" t="s">
        <v>311</v>
      </c>
      <c r="G141" s="15" t="s">
        <v>161</v>
      </c>
      <c r="H141" s="18">
        <v>1</v>
      </c>
      <c r="I141" s="27">
        <v>41771</v>
      </c>
      <c r="J141" s="27">
        <v>41771</v>
      </c>
      <c r="K141" s="28">
        <v>7850</v>
      </c>
      <c r="L141" s="28">
        <v>235.5</v>
      </c>
      <c r="M141" s="10" t="s">
        <v>32</v>
      </c>
      <c r="N141" s="10">
        <v>30</v>
      </c>
      <c r="O141" s="15" t="s">
        <v>173</v>
      </c>
    </row>
    <row r="142" s="2" customFormat="1" ht="18.75" customHeight="1" spans="1:15">
      <c r="A142" s="15">
        <v>136</v>
      </c>
      <c r="B142" s="16" t="s">
        <v>304</v>
      </c>
      <c r="C142" s="16" t="s">
        <v>318</v>
      </c>
      <c r="D142" s="17" t="s">
        <v>319</v>
      </c>
      <c r="E142" s="16"/>
      <c r="F142" s="16" t="s">
        <v>320</v>
      </c>
      <c r="G142" s="15" t="s">
        <v>161</v>
      </c>
      <c r="H142" s="18">
        <v>1</v>
      </c>
      <c r="I142" s="27">
        <v>41771</v>
      </c>
      <c r="J142" s="27">
        <v>41771</v>
      </c>
      <c r="K142" s="28">
        <v>1550</v>
      </c>
      <c r="L142" s="28">
        <v>46.5</v>
      </c>
      <c r="M142" s="15" t="s">
        <v>32</v>
      </c>
      <c r="N142" s="15">
        <v>30</v>
      </c>
      <c r="O142" s="15" t="s">
        <v>321</v>
      </c>
    </row>
    <row r="143" s="2" customFormat="1" ht="18.75" customHeight="1" spans="1:15">
      <c r="A143" s="15">
        <v>137</v>
      </c>
      <c r="B143" s="16" t="s">
        <v>304</v>
      </c>
      <c r="C143" s="16" t="s">
        <v>322</v>
      </c>
      <c r="D143" s="17" t="s">
        <v>323</v>
      </c>
      <c r="E143" s="16"/>
      <c r="F143" s="16"/>
      <c r="G143" s="15" t="s">
        <v>161</v>
      </c>
      <c r="H143" s="18">
        <v>1</v>
      </c>
      <c r="I143" s="27">
        <v>41771</v>
      </c>
      <c r="J143" s="27">
        <v>41771</v>
      </c>
      <c r="K143" s="28">
        <f>34750/2</f>
        <v>17375</v>
      </c>
      <c r="L143" s="28">
        <f>1042.5/2</f>
        <v>521.25</v>
      </c>
      <c r="M143" s="10" t="s">
        <v>39</v>
      </c>
      <c r="N143" s="15">
        <v>30</v>
      </c>
      <c r="O143" s="15" t="s">
        <v>47</v>
      </c>
    </row>
    <row r="144" s="2" customFormat="1" ht="18.75" customHeight="1" spans="1:15">
      <c r="A144" s="15">
        <v>138</v>
      </c>
      <c r="B144" s="16" t="s">
        <v>304</v>
      </c>
      <c r="C144" s="16" t="s">
        <v>324</v>
      </c>
      <c r="D144" s="17" t="s">
        <v>323</v>
      </c>
      <c r="E144" s="16"/>
      <c r="F144" s="16"/>
      <c r="G144" s="15" t="s">
        <v>161</v>
      </c>
      <c r="H144" s="18">
        <v>1</v>
      </c>
      <c r="I144" s="27">
        <v>41771</v>
      </c>
      <c r="J144" s="27">
        <v>41771</v>
      </c>
      <c r="K144" s="28">
        <f>34750/2</f>
        <v>17375</v>
      </c>
      <c r="L144" s="28">
        <f>1042.5/2</f>
        <v>521.25</v>
      </c>
      <c r="M144" s="10" t="s">
        <v>39</v>
      </c>
      <c r="N144" s="15">
        <v>30</v>
      </c>
      <c r="O144" s="15" t="s">
        <v>47</v>
      </c>
    </row>
    <row r="145" s="2" customFormat="1" ht="18.75" customHeight="1" spans="1:15">
      <c r="A145" s="15">
        <v>139</v>
      </c>
      <c r="B145" s="16" t="s">
        <v>304</v>
      </c>
      <c r="C145" s="16" t="s">
        <v>325</v>
      </c>
      <c r="D145" s="19" t="s">
        <v>326</v>
      </c>
      <c r="E145" s="16"/>
      <c r="F145" s="16"/>
      <c r="G145" s="15" t="s">
        <v>161</v>
      </c>
      <c r="H145" s="18">
        <v>1</v>
      </c>
      <c r="I145" s="27">
        <v>41773</v>
      </c>
      <c r="J145" s="27">
        <v>41773</v>
      </c>
      <c r="K145" s="28">
        <v>32991.2</v>
      </c>
      <c r="L145" s="28">
        <v>989.74</v>
      </c>
      <c r="M145" s="15" t="s">
        <v>32</v>
      </c>
      <c r="N145" s="15">
        <v>150</v>
      </c>
      <c r="O145" s="15" t="s">
        <v>327</v>
      </c>
    </row>
    <row r="146" s="2" customFormat="1" ht="19" customHeight="1" spans="1:15">
      <c r="A146" s="10" t="s">
        <v>328</v>
      </c>
      <c r="B146" s="10"/>
      <c r="C146" s="15"/>
      <c r="D146" s="15"/>
      <c r="E146" s="31"/>
      <c r="F146" s="32"/>
      <c r="G146" s="32"/>
      <c r="H146" s="33">
        <f>SUM(H7:H145)</f>
        <v>139</v>
      </c>
      <c r="I146" s="38"/>
      <c r="J146" s="38"/>
      <c r="K146" s="39">
        <f>SUM(K7:K145)</f>
        <v>631022.2</v>
      </c>
      <c r="L146" s="39">
        <f>SUM(L7:L145)</f>
        <v>18930.67</v>
      </c>
      <c r="M146" s="38"/>
      <c r="N146" s="38">
        <f>SUM(N7:N145)</f>
        <v>5210</v>
      </c>
      <c r="O146" s="40"/>
    </row>
    <row r="147" s="2" customFormat="1" ht="27" customHeight="1" spans="1:15">
      <c r="A147" s="34" t="str">
        <f>封面!C17</f>
        <v>产权持有方填表人：</v>
      </c>
      <c r="B147" s="34"/>
      <c r="C147" s="34"/>
      <c r="D147" s="34"/>
      <c r="E147" s="34"/>
      <c r="F147" s="35"/>
      <c r="G147" s="35"/>
      <c r="H147" s="35"/>
      <c r="I147" s="35"/>
      <c r="J147" s="35"/>
      <c r="K147" s="41" t="str">
        <f>[1]申报表封面!G16</f>
        <v>评估人员:</v>
      </c>
      <c r="L147" s="42"/>
      <c r="M147" s="42"/>
      <c r="N147" s="42"/>
      <c r="O147" s="34"/>
    </row>
    <row r="148" s="2" customFormat="1" ht="20" customHeight="1" spans="1:15">
      <c r="A148" s="35" t="str">
        <f>封面!G17</f>
        <v>填表日期：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="2" customFormat="1" customHeight="1" spans="1:2">
      <c r="A149" s="36"/>
      <c r="B149" s="36"/>
    </row>
    <row r="150" s="2" customFormat="1" customHeight="1" spans="3:3">
      <c r="C150" s="37"/>
    </row>
    <row r="151" s="2" customFormat="1" customHeight="1" spans="3:3">
      <c r="C151" s="37"/>
    </row>
    <row r="152" s="2" customFormat="1" customHeight="1" spans="3:3">
      <c r="C152" s="37"/>
    </row>
  </sheetData>
  <autoFilter ref="A5:O148">
    <extLst/>
  </autoFilter>
  <mergeCells count="16">
    <mergeCell ref="A2:O2"/>
    <mergeCell ref="K5:L5"/>
    <mergeCell ref="A146:D14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M5:M6"/>
    <mergeCell ref="N5:N6"/>
    <mergeCell ref="O5:O6"/>
  </mergeCells>
  <dataValidations count="1">
    <dataValidation type="list" allowBlank="1" showInputMessage="1" showErrorMessage="1" sqref="G76 G7:G60 G61:G62 G63:G68 G69:G73 G74:G75 G77:G145">
      <formula1>"台,套,件,个"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95" fitToHeight="0" orientation="landscape" horizontalDpi="600"/>
  <headerFooter/>
  <ignoredErrors>
    <ignoredError sqref="K7:L145" unlockedFormula="1"/>
    <ignoredError sqref="C31:C134 C14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6" sqref="B1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电子设备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贝尔妈咪</cp:lastModifiedBy>
  <dcterms:created xsi:type="dcterms:W3CDTF">2023-02-01T15:10:00Z</dcterms:created>
  <dcterms:modified xsi:type="dcterms:W3CDTF">2023-02-08T07:14:27Z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5B666258E0BB43D49B8299831889C37B</vt:lpwstr>
  </property>
</Properties>
</file>